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320" activeTab="0"/>
  </bookViews>
  <sheets>
    <sheet name="Sažetak" sheetId="1" r:id="rId1"/>
    <sheet name="Prihodi i rashodi-ekon.klasif." sheetId="2" r:id="rId2"/>
    <sheet name="Prihodi i rashodi-izvori" sheetId="3" r:id="rId3"/>
    <sheet name="Prih i rashodi-prog.,ekon,izvor" sheetId="4" r:id="rId4"/>
    <sheet name="Rashodi-funkcijska" sheetId="5" r:id="rId5"/>
  </sheets>
  <definedNames>
    <definedName name="_xlnm.Print_Area" localSheetId="3">'Prih i rashodi-prog.,ekon,izvor'!$A$1:$G$206</definedName>
    <definedName name="_xlnm.Print_Area" localSheetId="0">'Sažetak'!$A$1:$K$27</definedName>
  </definedNames>
  <calcPr fullCalcOnLoad="1"/>
</workbook>
</file>

<file path=xl/sharedStrings.xml><?xml version="1.0" encoding="utf-8"?>
<sst xmlns="http://schemas.openxmlformats.org/spreadsheetml/2006/main" count="687" uniqueCount="288">
  <si>
    <t>RASHODI UKUPNO</t>
  </si>
  <si>
    <t>Oznaka</t>
  </si>
  <si>
    <t>Izvor: 41 Prihodi za posebne namjene - proračunski korisnici</t>
  </si>
  <si>
    <t>Izvor: 42 Višak/manjak prihoda korisnici</t>
  </si>
  <si>
    <t>Izvor: 51 Pomoći iz državnog proračuna</t>
  </si>
  <si>
    <t>Izvor: 61 Donacije - proračunski korisnici</t>
  </si>
  <si>
    <t>SVEUKUPNO PRIHODI:</t>
  </si>
  <si>
    <t>SVEUKUPNO RASHODI: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</si>
  <si>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</si>
  <si>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</si>
  <si>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</si>
  <si>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</si>
  <si>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</si>
  <si>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</si>
  <si>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3223-Energija</t>
  </si>
  <si>
    <t>3225-Sitni inventar i auto gume</t>
  </si>
  <si>
    <t>323-RASHODI ZA USLUGE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</si>
  <si>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</si>
  <si>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</si>
  <si>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</si>
  <si>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</si>
  <si>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</si>
  <si>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</si>
  <si>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</si>
  <si>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</si>
  <si>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</si>
  <si>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</si>
  <si>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</si>
  <si>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4221-Uredska oprema i namještaj</t>
  </si>
  <si>
    <t>3121-Ostali rashodi za zaposlene</t>
  </si>
  <si>
    <t>3111-Plaće po sudskim presudama</t>
  </si>
  <si>
    <t>3296-Troškovi sudskih postupaka</t>
  </si>
  <si>
    <t>4241-Knjige</t>
  </si>
  <si>
    <t>3111-Plaće za redovan rad</t>
  </si>
  <si>
    <t>3132-Doprinosi za OZO</t>
  </si>
  <si>
    <t>3214-Ostale naknade troškova zaposlenima</t>
  </si>
  <si>
    <t>3227-Službena,radna i zaštitna odjeća i obuća</t>
  </si>
  <si>
    <t>3433-Zatezne kamate</t>
  </si>
  <si>
    <t>3295-Pristojbe i naknade</t>
  </si>
  <si>
    <t>A. RAČUN PRIHODA I RASHODA</t>
  </si>
  <si>
    <t xml:space="preserve">PRIHODI I RASHODI </t>
  </si>
  <si>
    <t>6 Prihodi poslovanja</t>
  </si>
  <si>
    <t xml:space="preserve"> PRIHODI UKUPNO</t>
  </si>
  <si>
    <t>3 Rashodi poslovanja</t>
  </si>
  <si>
    <t>4 Rashodi za nabavu nefinancijske imovine</t>
  </si>
  <si>
    <t>Razlika - višak/manjak</t>
  </si>
  <si>
    <t>8 Primici od financijske imovine i zaduživanja</t>
  </si>
  <si>
    <t>5  Izdaci za financijsku imovinu i otplate zajmova</t>
  </si>
  <si>
    <t>Neto zaduživanje/financiranje</t>
  </si>
  <si>
    <t>Višak/manjak iz prethodnih godina</t>
  </si>
  <si>
    <t>Višak/manjak+neto financiranje+raspoloživa sredstva iz prethodnih godina</t>
  </si>
  <si>
    <t>OPĆI DIO</t>
  </si>
  <si>
    <t>Bročana oznaka i naziv računa prihoda i rashoda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</si>
  <si>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</si>
  <si>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</si>
  <si>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</si>
  <si>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</si>
  <si>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</si>
  <si>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</si>
  <si>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</si>
  <si>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</si>
  <si>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</si>
  <si>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</si>
  <si>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</si>
  <si>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</si>
  <si>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</si>
  <si>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</si>
  <si>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</si>
  <si>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nabavu nefinancijske imovine</t>
  </si>
  <si>
    <t>7 Prihodi od prodaje nefinancijske imovine</t>
  </si>
  <si>
    <t>72 Prihodi od prodaje proizvedene dugotrajne imovine</t>
  </si>
  <si>
    <t>9 VLASTITI IZVORI</t>
  </si>
  <si>
    <t>922 VIŠAK PRIHODA</t>
  </si>
  <si>
    <t>SVEUKUPNO PRIHODI+VIŠAK PRIHODA</t>
  </si>
  <si>
    <t>31 Rashodi za zaposlene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</si>
  <si>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</si>
  <si>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</si>
  <si>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</si>
  <si>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</si>
  <si>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</si>
  <si>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</si>
  <si>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</si>
  <si>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</si>
  <si>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</si>
  <si>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</si>
  <si>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</si>
  <si>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</si>
  <si>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</si>
  <si>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</si>
  <si>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</si>
  <si>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</si>
  <si>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</si>
  <si>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</si>
  <si>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</si>
  <si>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</si>
  <si>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</si>
  <si>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</si>
  <si>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</si>
  <si>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</si>
  <si>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</si>
  <si>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</si>
  <si>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</si>
  <si>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</si>
  <si>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</si>
  <si>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</si>
  <si>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</si>
  <si>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</si>
  <si>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</si>
  <si>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</si>
  <si>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324 Naknade troš.osob.izvan RO</t>
  </si>
  <si>
    <t>32412 Naknade ostalih troškova</t>
  </si>
  <si>
    <t>34-Financijski rashodi</t>
  </si>
  <si>
    <t>343 Ostali financijski rashodi</t>
  </si>
  <si>
    <t>3433 Zatezne kamate</t>
  </si>
  <si>
    <t xml:space="preserve">412 Nematerijalna imovina </t>
  </si>
  <si>
    <t>4123 Licence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</si>
  <si>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</si>
  <si>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</si>
  <si>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</si>
  <si>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</si>
  <si>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</si>
  <si>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4225 Instrumenti,uređaji i strojevi</t>
  </si>
  <si>
    <t>4227 Uređaji, strojevi i oprema za ostale namjene</t>
  </si>
  <si>
    <t>424 Knjige, umjetnička djela i ostale izložbene vrijednosti</t>
  </si>
  <si>
    <t>4241 Knjige</t>
  </si>
  <si>
    <t>SVEUKUPNO RASHODI</t>
  </si>
  <si>
    <t>3233- Usluge promidžbe i informiranja</t>
  </si>
  <si>
    <t>Ravnateljica:</t>
  </si>
  <si>
    <t>Izvor financiranja 51-Državni proračun</t>
  </si>
  <si>
    <t>381-TEKUĆE DONACIJE</t>
  </si>
  <si>
    <t>3812-Tekuće donacije u naravi</t>
  </si>
  <si>
    <t>PRIHODI PO IZVORIMA FINANCIIRANJA 2023.GODINA</t>
  </si>
  <si>
    <t>PRIHODI I RASHODI 2023. PREMA EKONOMSKOJ KLASIFIKACIJI</t>
  </si>
  <si>
    <t>A. SAŽETAK RAČUNA PRIHODA I RASHODA</t>
  </si>
  <si>
    <t>B. SAŽETAK RAČUNA FINANCIRANJA</t>
  </si>
  <si>
    <t>C. PRENESENI VIŠAK ILI PRENESENI MANJAK I VIŠEGODIŠNJI PLAN URAVNOTEŽENJA</t>
  </si>
  <si>
    <t>I. OPĆI DIO</t>
  </si>
  <si>
    <t xml:space="preserve">A. RAČUN PRIHODA I RASHODA </t>
  </si>
  <si>
    <t>RASHODI PREMA FUNKCIJSKOJ KLASIFIKACIJI</t>
  </si>
  <si>
    <t>BROJČANA OZNAKA I NAZIV</t>
  </si>
  <si>
    <t>Indeks</t>
  </si>
  <si>
    <t>5=4/2*100</t>
  </si>
  <si>
    <t>6=4/3*100</t>
  </si>
  <si>
    <t xml:space="preserve">UKUPNO RASHODI </t>
  </si>
  <si>
    <t>09 Obrazovanje</t>
  </si>
  <si>
    <t>663 Donacije od pravnih i fizičkih osoba izvan općeg proračuna</t>
  </si>
  <si>
    <t>3811-Tekuće donacije u novcu</t>
  </si>
  <si>
    <t>Branka Maroja, prof.</t>
  </si>
  <si>
    <t>PROGRAM: 2202-OSNOVNO ŠKOLSTVO-STANDARD</t>
  </si>
  <si>
    <t>A2201-01 Djelatnost osnovnih škola</t>
  </si>
  <si>
    <t>3212-Prijevoz na posao i s posla</t>
  </si>
  <si>
    <t>PROGRAM: 2203-OSNOVNO ŠKOLSTVO-IZNAD STANDARDA</t>
  </si>
  <si>
    <t>Funk. klas: 0912 Osnovno obrazovanje</t>
  </si>
  <si>
    <t>A2203-01 Javne potrebe u prosvjeti-korisnici</t>
  </si>
  <si>
    <t>A2203-04 Podizanje kvalitete i standarda u školstvu</t>
  </si>
  <si>
    <t>Izvor financiranja: 41 Prihodi za posebne namjene</t>
  </si>
  <si>
    <t>Izvor financiranja: 42 Višak prihoda poslovanja</t>
  </si>
  <si>
    <t>3213- Stručno usavršavanje zaposlenika</t>
  </si>
  <si>
    <t>3222-Materijal i sirovine</t>
  </si>
  <si>
    <t>424-KNJIGE</t>
  </si>
  <si>
    <t>3235-Licence</t>
  </si>
  <si>
    <t>422-POSTROJENJA I OPREMA</t>
  </si>
  <si>
    <t>3236-Laboratorijske usluge</t>
  </si>
  <si>
    <t>A2203-14 Natjecanja i smotre u OŠ</t>
  </si>
  <si>
    <t>Izvor financiranja: 11-Opći prihodi i primitci</t>
  </si>
  <si>
    <t>A2203-27 Udžbenici</t>
  </si>
  <si>
    <t>Izvor financiranja: 51-Državni proračun</t>
  </si>
  <si>
    <t>A2203-33 Prehrana za učenike</t>
  </si>
  <si>
    <t>3222-Materijal i sirovine (namirnice)</t>
  </si>
  <si>
    <t>A2203-34 Zalihe menstrualnih hig. potrepština</t>
  </si>
  <si>
    <t>Izvor financiranja 51 Državni proračun</t>
  </si>
  <si>
    <t>3221-Uredski materijal i ostali materijalni rashodi</t>
  </si>
  <si>
    <t>T2202-03 Hitne interven. u osnovnim školama</t>
  </si>
  <si>
    <t>Izvor financiranja 45 F.P. i dod. udio u por. na dohodak</t>
  </si>
  <si>
    <t>3232-Usluge tekuć. i inv. održavanja</t>
  </si>
  <si>
    <t>3224-Materijali i dijelovi za tekuć. i inv. održavanja</t>
  </si>
  <si>
    <t>3231-Usluge telefona, pošte i prijevoza</t>
  </si>
  <si>
    <t>A2202-04 Administracija i upravljanje</t>
  </si>
  <si>
    <t>311-PLAĆE ZA ZAPOSLENE</t>
  </si>
  <si>
    <t>312-OSTALI RASHODI ZA ZAPOSLENE</t>
  </si>
  <si>
    <t>313-DOPRINOSI ZA OZO</t>
  </si>
  <si>
    <t>329-OSTALI NESPOMENUTI RASHODI</t>
  </si>
  <si>
    <t>Izvor financiranja 53: Proračun JLS</t>
  </si>
  <si>
    <t>Izvor financiranja: 61 Tekuće donacije-korisnici</t>
  </si>
  <si>
    <t>71-PRIHODI OD PRODAJE NEFINANCIJSKE IMOVINE</t>
  </si>
  <si>
    <t>Izvor financiranja: 71-Prihodi od prodaje nefinancijske imovine</t>
  </si>
  <si>
    <t>3232-Usluge tekuć. i inv. održavanja opreme</t>
  </si>
  <si>
    <t>Izvor financiranja: 31 Vlastiti prihodi-korisnici</t>
  </si>
  <si>
    <t>3241-Naknade troškova osobama izvan radnog odnosa</t>
  </si>
  <si>
    <t>7231 Prijevozna sredstva u cestovnom prometu</t>
  </si>
  <si>
    <t>Izvor: 71-Prihodi od prodaje nefinancijske imovine</t>
  </si>
  <si>
    <t>Izvor: 53-Proračun JLS</t>
  </si>
  <si>
    <t>Izvor: 11-Opći prihodi i primitci</t>
  </si>
  <si>
    <t>Izvor 31: Vlastiti prihodi-korisnici</t>
  </si>
  <si>
    <t>0912 Osnovno obrazovanje</t>
  </si>
  <si>
    <t>0960 Dodatne usluge u obrazovanju</t>
  </si>
  <si>
    <t>Izvor: 71 Prihodi od prodaje nefinancijske imovine</t>
  </si>
  <si>
    <t>Izvor: 31 Vlastiti prihodi-korisnici</t>
  </si>
  <si>
    <t>Izvor: 53 Proračun JLS</t>
  </si>
  <si>
    <t>OSNOVNA ŠKOLA NOVIGRAD</t>
  </si>
  <si>
    <t>Indeks 3/2 (5)</t>
  </si>
  <si>
    <t>Izvor: 45 F.P. I dod.udio u por.na dohodak</t>
  </si>
  <si>
    <t xml:space="preserve">   </t>
  </si>
  <si>
    <t>Izvršenje         2022.</t>
  </si>
  <si>
    <t>Izvorni plan-2023.</t>
  </si>
  <si>
    <t>Izvršenje             2023.</t>
  </si>
  <si>
    <t>GODIŠNJI IZVJEŠTAJ O IZVRŠENJU FINANCIJSKOG PLANA ZA 2023.G.</t>
  </si>
  <si>
    <t>GODIŠNI IZVJEŠTAJ O IZVRŠENJU FINANCIJSKOG PLANA ZA 2023.G.</t>
  </si>
  <si>
    <t>Izvorni plan 2023.</t>
  </si>
  <si>
    <t>Izvršenje             2023</t>
  </si>
  <si>
    <t>Izvršenje             2022.</t>
  </si>
  <si>
    <t>Izvorni plan 2023 (2)</t>
  </si>
  <si>
    <t>Izvršenje             2023 (3)</t>
  </si>
  <si>
    <t>Indeks 3/1            (4)</t>
  </si>
  <si>
    <t>Izvršenje 2022.                           1)</t>
  </si>
  <si>
    <t>Indeks         4/2*100</t>
  </si>
  <si>
    <t>Indeks       4/3*100</t>
  </si>
  <si>
    <t>Izvorni plan 2023</t>
  </si>
  <si>
    <t>GODIŠNJI  IZVJEŠTAJ O IZVRŠENJU FINANCIJSKOG PLANA ZA 2023.g.</t>
  </si>
  <si>
    <t>4227-Uređaji, strojevi i oprema…</t>
  </si>
  <si>
    <t>4241-Knjige u knjižnicama</t>
  </si>
  <si>
    <t>4264-Ostala nematerijalna proizvedena imovina</t>
  </si>
  <si>
    <r>
      <rPr>
        <sz val="10"/>
        <color indexed="8"/>
        <rFont val="Arial"/>
        <family val="2"/>
      </rPr>
      <t>3221</t>
    </r>
    <r>
      <rPr>
        <b/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Uredski materijal</t>
    </r>
  </si>
  <si>
    <t>Izvor financiranja: 510391-Državni proračun</t>
  </si>
  <si>
    <t>Izvor financiranja:510392-Državni proračun</t>
  </si>
  <si>
    <t>3722 Naknade građanima i kućanstvima u naravi</t>
  </si>
  <si>
    <t>3132-Dopr. za obvezno zdrav. osiguranje</t>
  </si>
  <si>
    <t>3133-Dopr. za obv. osig. u sluč. …</t>
  </si>
  <si>
    <t>4231-Prievozna sredstva u cestovnom prometu</t>
  </si>
  <si>
    <t xml:space="preserve">372-OSTALE NAKNADE GRAĐANIMA I KUĆANSTVIMA IZ PRORAČUNA </t>
  </si>
  <si>
    <t>423-PRIJEVOZNA SREDSTVA</t>
  </si>
  <si>
    <t>3225-Sitni inventar</t>
  </si>
  <si>
    <t>3227-Službena radna zaštotna odjeća i obuća</t>
  </si>
  <si>
    <t>426-NEMATERIJALNA PROIZVEDENA IMOVIMA</t>
  </si>
  <si>
    <t>6632 Kapitalne donacije</t>
  </si>
  <si>
    <t>343-OSTALI FINANCIJSKI RASHODI</t>
  </si>
  <si>
    <t xml:space="preserve">3812-Tekuće donacije u naravi </t>
  </si>
  <si>
    <t>372-OSTALE NAKNADE GRAĐANIMA I KUĆANSTVIMA IZ PRORAČUNA</t>
  </si>
  <si>
    <t>3722-Naknade građanima i kućanstvima u naravi</t>
  </si>
  <si>
    <t>4264 Ostala nematerijalna proizvedena imovina</t>
  </si>
  <si>
    <t>41 Rashodi za  nabavu neproizvedene dugotrajne imovine</t>
  </si>
  <si>
    <t>4231 Prijevozna sredstva u cestovnom prometu</t>
  </si>
  <si>
    <t>426 Nematerijalna proizvedena imovina</t>
  </si>
  <si>
    <t>423 Prijevozna sredstva</t>
  </si>
  <si>
    <t>3221 Uredski materijal</t>
  </si>
  <si>
    <t>T2203-02 Projektna dokumentacija-Javne potrebe</t>
  </si>
  <si>
    <t>422-UREDSKA OPREMA I NAMJEŠTAJ</t>
  </si>
  <si>
    <t>4221Uredska oprema i namještaj</t>
  </si>
  <si>
    <t>426 NEMATERIJALNA PROIZVEDENA IMOVINA</t>
  </si>
  <si>
    <t>422 POSTROJENJA I OPREMA</t>
  </si>
  <si>
    <t>321 NAKNADE TROŠKOVA ZAPOSLENIMA</t>
  </si>
  <si>
    <t>323 RASHODI ZA USLUGE</t>
  </si>
  <si>
    <t>3299-Ostali nespomenuti rashodi poslovanja</t>
  </si>
  <si>
    <t>329 OSTALI NESPOMENUTI RASHODI POSLOVANJA</t>
  </si>
  <si>
    <t>3233 Usluge promidžbe i informiranja</t>
  </si>
  <si>
    <t>322 UREDSKI MATERIJAL I OSTALI MAT. RASHODI</t>
  </si>
  <si>
    <t>Godišnji izvještaj o izvršenju financijskog plana za 2023. godinu 
prema programskoj, ekonomskoj klasifikaciji te izvorima financiranja</t>
  </si>
  <si>
    <t>Izvršenje 
2023</t>
  </si>
  <si>
    <t>Izvorni plan 
2023.</t>
  </si>
  <si>
    <t>-</t>
  </si>
  <si>
    <t xml:space="preserve">SVEUKUPNO </t>
  </si>
  <si>
    <t>A2203-35 Osnovna škola kao cjelodnevna škola</t>
  </si>
  <si>
    <t>Indeks 4/3*100</t>
  </si>
  <si>
    <t>Indeks 4/2*100</t>
  </si>
  <si>
    <t>3224-Materijal i dijelovi za tekuć. i inv. održavanja</t>
  </si>
  <si>
    <t>K2202-02 Nabava proizvedene dugotrajne imovine</t>
  </si>
  <si>
    <t>3133-Doprinos za obv. osiguranje u sl. nezaposlenosti</t>
  </si>
  <si>
    <t>3295-Novčana naknada za nezap. invalida</t>
  </si>
  <si>
    <t>329-OSTALI NESPOM. RASHODI</t>
  </si>
  <si>
    <t>3299-Ostali nespom. rashodi poslovanja</t>
  </si>
  <si>
    <t>324-NAKNADE TROŠKOVA OSOBAMA IZVAN RADNOG ODNOSA</t>
  </si>
  <si>
    <t>iznosi u EUR</t>
  </si>
  <si>
    <t xml:space="preserve">Izvorni plan 2023 </t>
  </si>
  <si>
    <t xml:space="preserve">                           RASHODI PO IZVORIMA FINANCIRANJA 2023. GODINA</t>
  </si>
  <si>
    <t>GODIŠNJI IZVJEŠTAJ O IZVRŠENJU FINANCIJSKOG PLANA</t>
  </si>
  <si>
    <t>ZA 2023. GODINU</t>
  </si>
  <si>
    <t>Indeks 
4/2</t>
  </si>
  <si>
    <t>Indeks 
4/3</t>
  </si>
  <si>
    <r>
      <t>311 Plaće (</t>
    </r>
    <r>
      <rPr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ruto)</t>
    </r>
  </si>
  <si>
    <t>3213-Stručno usavršavanje zapolenika</t>
  </si>
  <si>
    <t>321-NAKNADE TROŠKOVA ZAPOSLENIMA</t>
  </si>
  <si>
    <t>3299Ostali nespomenuti rashodi poslovanja</t>
  </si>
  <si>
    <t>Novigrad, 18.03.2024.</t>
  </si>
  <si>
    <t>*</t>
  </si>
  <si>
    <t>Indeks                   4/2*100</t>
  </si>
  <si>
    <t>Indeks              4/3*100</t>
  </si>
  <si>
    <t>Novigrad, 18.03.2024</t>
  </si>
  <si>
    <t>Izvor: 11 Opći prihodi i primitci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</si>
</sst>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#,##0.00\ &quot;kn&quot;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Da&quot;;&quot;Da&quot;;&quot;Ne&quot;"/>
    <numFmt numFmtId="190" formatCode="&quot;Uključeno&quot;;&quot;Uključeno&quot;;&quot;Isključeno&quot;"/>
    <numFmt numFmtId="191" formatCode="[$¥€-2]\ #,##0.00_);[Red]\([$€-2]\ #,##0.00\)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#,##0.0"/>
    <numFmt numFmtId="198" formatCode="#,##0.00_ ;\-#,##0.00\ "/>
    <numFmt numFmtId="199" formatCode="#,##0.000"/>
  </numFmts>
  <fonts count="8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MS Sans Serif"/>
      <family val="0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sz val="11.5"/>
      <color indexed="8"/>
      <name val="MS Sans Serif"/>
      <family val="0"/>
    </font>
    <font>
      <i/>
      <sz val="9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MS Sans Serif"/>
      <family val="0"/>
    </font>
    <font>
      <b/>
      <i/>
      <sz val="10"/>
      <name val="Calibri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Verdana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Verdana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MS Sans Serif"/>
      <family val="0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MS Sans Serif"/>
      <family val="0"/>
    </font>
    <font>
      <b/>
      <sz val="11.5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55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3" fillId="0" borderId="0" xfId="0" applyFont="1" applyBorder="1" applyAlignment="1">
      <alignment horizontal="left" wrapText="1"/>
    </xf>
    <xf numFmtId="0" fontId="74" fillId="49" borderId="19" xfId="0" applyFont="1" applyFill="1" applyBorder="1" applyAlignment="1">
      <alignment horizontal="left" wrapText="1"/>
    </xf>
    <xf numFmtId="4" fontId="74" fillId="49" borderId="20" xfId="0" applyNumberFormat="1" applyFont="1" applyFill="1" applyBorder="1" applyAlignment="1">
      <alignment horizontal="right" wrapText="1"/>
    </xf>
    <xf numFmtId="0" fontId="73" fillId="0" borderId="21" xfId="0" applyFont="1" applyBorder="1" applyAlignment="1">
      <alignment horizontal="left" wrapText="1"/>
    </xf>
    <xf numFmtId="4" fontId="75" fillId="49" borderId="20" xfId="0" applyNumberFormat="1" applyFont="1" applyFill="1" applyBorder="1" applyAlignment="1">
      <alignment wrapText="1"/>
    </xf>
    <xf numFmtId="0" fontId="76" fillId="49" borderId="19" xfId="0" applyFont="1" applyFill="1" applyBorder="1" applyAlignment="1">
      <alignment horizontal="left" wrapText="1"/>
    </xf>
    <xf numFmtId="4" fontId="75" fillId="49" borderId="20" xfId="0" applyNumberFormat="1" applyFont="1" applyFill="1" applyBorder="1" applyAlignment="1">
      <alignment horizontal="right" wrapText="1"/>
    </xf>
    <xf numFmtId="4" fontId="75" fillId="50" borderId="20" xfId="0" applyNumberFormat="1" applyFont="1" applyFill="1" applyBorder="1" applyAlignment="1">
      <alignment wrapText="1"/>
    </xf>
    <xf numFmtId="0" fontId="77" fillId="0" borderId="0" xfId="0" applyFont="1" applyAlignment="1">
      <alignment horizontal="left" indent="1"/>
    </xf>
    <xf numFmtId="0" fontId="48" fillId="35" borderId="0" xfId="0" applyFont="1" applyFill="1" applyAlignment="1">
      <alignment horizontal="left" vertical="center" wrapText="1"/>
    </xf>
    <xf numFmtId="0" fontId="77" fillId="0" borderId="21" xfId="0" applyFont="1" applyBorder="1" applyAlignment="1">
      <alignment horizontal="left" wrapText="1"/>
    </xf>
    <xf numFmtId="4" fontId="0" fillId="0" borderId="0" xfId="0" applyNumberFormat="1" applyFill="1" applyBorder="1" applyAlignment="1" applyProtection="1">
      <alignment/>
      <protection/>
    </xf>
    <xf numFmtId="4" fontId="78" fillId="7" borderId="20" xfId="0" applyNumberFormat="1" applyFont="1" applyFill="1" applyBorder="1" applyAlignment="1">
      <alignment wrapText="1"/>
    </xf>
    <xf numFmtId="4" fontId="78" fillId="7" borderId="20" xfId="0" applyNumberFormat="1" applyFont="1" applyFill="1" applyBorder="1" applyAlignment="1">
      <alignment horizontal="right" wrapText="1"/>
    </xf>
    <xf numFmtId="0" fontId="76" fillId="50" borderId="19" xfId="0" applyFont="1" applyFill="1" applyBorder="1" applyAlignment="1">
      <alignment horizontal="left" wrapText="1"/>
    </xf>
    <xf numFmtId="0" fontId="0" fillId="50" borderId="0" xfId="0" applyNumberFormat="1" applyFill="1" applyBorder="1" applyAlignment="1" applyProtection="1">
      <alignment/>
      <protection/>
    </xf>
    <xf numFmtId="4" fontId="75" fillId="50" borderId="20" xfId="0" applyNumberFormat="1" applyFont="1" applyFill="1" applyBorder="1" applyAlignment="1">
      <alignment horizontal="right" wrapText="1"/>
    </xf>
    <xf numFmtId="0" fontId="79" fillId="0" borderId="22" xfId="0" applyFont="1" applyBorder="1" applyAlignment="1">
      <alignment horizontal="center" vertical="center" wrapText="1"/>
    </xf>
    <xf numFmtId="0" fontId="74" fillId="51" borderId="19" xfId="0" applyFont="1" applyFill="1" applyBorder="1" applyAlignment="1">
      <alignment horizontal="left" wrapText="1"/>
    </xf>
    <xf numFmtId="4" fontId="78" fillId="51" borderId="20" xfId="0" applyNumberFormat="1" applyFont="1" applyFill="1" applyBorder="1" applyAlignment="1">
      <alignment wrapText="1"/>
    </xf>
    <xf numFmtId="4" fontId="78" fillId="51" borderId="20" xfId="0" applyNumberFormat="1" applyFont="1" applyFill="1" applyBorder="1" applyAlignment="1">
      <alignment horizontal="right" wrapText="1"/>
    </xf>
    <xf numFmtId="0" fontId="24" fillId="50" borderId="0" xfId="89" applyFont="1" applyFill="1" applyAlignment="1">
      <alignment horizontal="center" vertical="center" wrapText="1"/>
      <protection/>
    </xf>
    <xf numFmtId="0" fontId="25" fillId="50" borderId="0" xfId="89" applyFont="1" applyFill="1" applyAlignment="1">
      <alignment vertical="center" wrapText="1"/>
      <protection/>
    </xf>
    <xf numFmtId="0" fontId="80" fillId="0" borderId="0" xfId="0" applyFont="1" applyFill="1" applyBorder="1" applyAlignment="1">
      <alignment horizontal="left" wrapText="1"/>
    </xf>
    <xf numFmtId="4" fontId="76" fillId="49" borderId="20" xfId="0" applyNumberFormat="1" applyFont="1" applyFill="1" applyBorder="1" applyAlignment="1">
      <alignment horizontal="right" wrapText="1"/>
    </xf>
    <xf numFmtId="4" fontId="74" fillId="51" borderId="20" xfId="0" applyNumberFormat="1" applyFont="1" applyFill="1" applyBorder="1" applyAlignment="1">
      <alignment horizontal="right" wrapText="1"/>
    </xf>
    <xf numFmtId="0" fontId="78" fillId="23" borderId="19" xfId="0" applyFont="1" applyFill="1" applyBorder="1" applyAlignment="1">
      <alignment horizontal="left" wrapText="1"/>
    </xf>
    <xf numFmtId="0" fontId="78" fillId="7" borderId="19" xfId="0" applyFont="1" applyFill="1" applyBorder="1" applyAlignment="1">
      <alignment horizontal="left" wrapText="1"/>
    </xf>
    <xf numFmtId="0" fontId="75" fillId="50" borderId="19" xfId="0" applyFont="1" applyFill="1" applyBorder="1" applyAlignment="1">
      <alignment horizontal="left" wrapText="1"/>
    </xf>
    <xf numFmtId="0" fontId="75" fillId="49" borderId="19" xfId="0" applyFont="1" applyFill="1" applyBorder="1" applyAlignment="1">
      <alignment horizontal="left" wrapText="1"/>
    </xf>
    <xf numFmtId="0" fontId="78" fillId="51" borderId="19" xfId="0" applyFont="1" applyFill="1" applyBorder="1" applyAlignment="1">
      <alignment horizontal="left" wrapText="1"/>
    </xf>
    <xf numFmtId="0" fontId="80" fillId="0" borderId="0" xfId="0" applyFont="1" applyAlignment="1">
      <alignment horizontal="left" wrapText="1"/>
    </xf>
    <xf numFmtId="0" fontId="80" fillId="0" borderId="0" xfId="0" applyFont="1" applyFill="1" applyBorder="1" applyAlignment="1">
      <alignment horizontal="right" wrapText="1"/>
    </xf>
    <xf numFmtId="4" fontId="75" fillId="50" borderId="23" xfId="0" applyNumberFormat="1" applyFont="1" applyFill="1" applyBorder="1" applyAlignment="1">
      <alignment wrapText="1"/>
    </xf>
    <xf numFmtId="4" fontId="75" fillId="50" borderId="24" xfId="0" applyNumberFormat="1" applyFont="1" applyFill="1" applyBorder="1" applyAlignment="1">
      <alignment wrapText="1"/>
    </xf>
    <xf numFmtId="0" fontId="78" fillId="52" borderId="19" xfId="0" applyFont="1" applyFill="1" applyBorder="1" applyAlignment="1">
      <alignment horizontal="left" wrapText="1"/>
    </xf>
    <xf numFmtId="4" fontId="78" fillId="52" borderId="20" xfId="0" applyNumberFormat="1" applyFont="1" applyFill="1" applyBorder="1" applyAlignment="1">
      <alignment horizontal="right" wrapText="1"/>
    </xf>
    <xf numFmtId="4" fontId="75" fillId="52" borderId="20" xfId="0" applyNumberFormat="1" applyFont="1" applyFill="1" applyBorder="1" applyAlignment="1">
      <alignment wrapText="1"/>
    </xf>
    <xf numFmtId="4" fontId="78" fillId="52" borderId="20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78" fillId="52" borderId="25" xfId="0" applyFont="1" applyFill="1" applyBorder="1" applyAlignment="1">
      <alignment horizontal="left" wrapText="1"/>
    </xf>
    <xf numFmtId="4" fontId="78" fillId="52" borderId="24" xfId="0" applyNumberFormat="1" applyFont="1" applyFill="1" applyBorder="1" applyAlignment="1">
      <alignment wrapText="1"/>
    </xf>
    <xf numFmtId="0" fontId="75" fillId="0" borderId="22" xfId="0" applyFont="1" applyFill="1" applyBorder="1" applyAlignment="1">
      <alignment horizontal="left" wrapText="1"/>
    </xf>
    <xf numFmtId="4" fontId="75" fillId="50" borderId="22" xfId="0" applyNumberFormat="1" applyFont="1" applyFill="1" applyBorder="1" applyAlignment="1">
      <alignment wrapText="1"/>
    </xf>
    <xf numFmtId="4" fontId="75" fillId="49" borderId="22" xfId="0" applyNumberFormat="1" applyFont="1" applyFill="1" applyBorder="1" applyAlignment="1">
      <alignment wrapText="1"/>
    </xf>
    <xf numFmtId="4" fontId="78" fillId="52" borderId="2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81" fillId="7" borderId="19" xfId="0" applyFont="1" applyFill="1" applyBorder="1" applyAlignment="1">
      <alignment horizontal="left" wrapText="1"/>
    </xf>
    <xf numFmtId="4" fontId="82" fillId="0" borderId="0" xfId="0" applyNumberFormat="1" applyFont="1" applyFill="1" applyBorder="1" applyAlignment="1" applyProtection="1">
      <alignment/>
      <protection/>
    </xf>
    <xf numFmtId="0" fontId="74" fillId="52" borderId="19" xfId="0" applyFont="1" applyFill="1" applyBorder="1" applyAlignment="1">
      <alignment horizontal="left" wrapText="1"/>
    </xf>
    <xf numFmtId="4" fontId="74" fillId="52" borderId="20" xfId="0" applyNumberFormat="1" applyFont="1" applyFill="1" applyBorder="1" applyAlignment="1">
      <alignment horizontal="right" wrapText="1"/>
    </xf>
    <xf numFmtId="0" fontId="74" fillId="16" borderId="19" xfId="0" applyFont="1" applyFill="1" applyBorder="1" applyAlignment="1">
      <alignment horizontal="left" wrapText="1"/>
    </xf>
    <xf numFmtId="4" fontId="74" fillId="16" borderId="20" xfId="0" applyNumberFormat="1" applyFont="1" applyFill="1" applyBorder="1" applyAlignment="1">
      <alignment horizontal="right" wrapText="1"/>
    </xf>
    <xf numFmtId="0" fontId="78" fillId="16" borderId="22" xfId="0" applyFont="1" applyFill="1" applyBorder="1" applyAlignment="1">
      <alignment horizontal="left" wrapText="1"/>
    </xf>
    <xf numFmtId="4" fontId="78" fillId="16" borderId="22" xfId="0" applyNumberFormat="1" applyFont="1" applyFill="1" applyBorder="1" applyAlignment="1">
      <alignment horizontal="right" wrapText="1"/>
    </xf>
    <xf numFmtId="0" fontId="74" fillId="53" borderId="19" xfId="0" applyFont="1" applyFill="1" applyBorder="1" applyAlignment="1">
      <alignment horizontal="left" wrapText="1"/>
    </xf>
    <xf numFmtId="4" fontId="74" fillId="53" borderId="2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Fill="1" applyBorder="1" applyAlignment="1" applyProtection="1">
      <alignment horizontal="center"/>
      <protection/>
    </xf>
    <xf numFmtId="4" fontId="83" fillId="49" borderId="20" xfId="0" applyNumberFormat="1" applyFont="1" applyFill="1" applyBorder="1" applyAlignment="1">
      <alignment horizontal="right" wrapText="1"/>
    </xf>
    <xf numFmtId="4" fontId="79" fillId="52" borderId="22" xfId="0" applyNumberFormat="1" applyFont="1" applyFill="1" applyBorder="1" applyAlignment="1">
      <alignment wrapText="1"/>
    </xf>
    <xf numFmtId="4" fontId="83" fillId="49" borderId="22" xfId="0" applyNumberFormat="1" applyFont="1" applyFill="1" applyBorder="1" applyAlignment="1">
      <alignment wrapText="1"/>
    </xf>
    <xf numFmtId="0" fontId="79" fillId="49" borderId="22" xfId="0" applyFont="1" applyFill="1" applyBorder="1" applyAlignment="1">
      <alignment horizontal="left" wrapText="1"/>
    </xf>
    <xf numFmtId="4" fontId="83" fillId="49" borderId="23" xfId="0" applyNumberFormat="1" applyFont="1" applyFill="1" applyBorder="1" applyAlignment="1">
      <alignment horizontal="right" wrapText="1"/>
    </xf>
    <xf numFmtId="4" fontId="83" fillId="49" borderId="22" xfId="0" applyNumberFormat="1" applyFont="1" applyFill="1" applyBorder="1" applyAlignment="1">
      <alignment horizontal="right" wrapText="1"/>
    </xf>
    <xf numFmtId="4" fontId="83" fillId="49" borderId="24" xfId="0" applyNumberFormat="1" applyFont="1" applyFill="1" applyBorder="1" applyAlignment="1">
      <alignment horizontal="right" wrapText="1"/>
    </xf>
    <xf numFmtId="2" fontId="83" fillId="49" borderId="24" xfId="0" applyNumberFormat="1" applyFont="1" applyFill="1" applyBorder="1" applyAlignment="1">
      <alignment wrapText="1"/>
    </xf>
    <xf numFmtId="43" fontId="83" fillId="49" borderId="20" xfId="106" applyFont="1" applyFill="1" applyBorder="1" applyAlignment="1">
      <alignment horizontal="right" wrapText="1"/>
    </xf>
    <xf numFmtId="0" fontId="74" fillId="50" borderId="25" xfId="0" applyFont="1" applyFill="1" applyBorder="1" applyAlignment="1">
      <alignment horizontal="center" wrapText="1"/>
    </xf>
    <xf numFmtId="0" fontId="74" fillId="50" borderId="26" xfId="0" applyFont="1" applyFill="1" applyBorder="1" applyAlignment="1">
      <alignment horizontal="center" wrapText="1"/>
    </xf>
    <xf numFmtId="0" fontId="8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4" fillId="50" borderId="0" xfId="89" applyFont="1" applyFill="1" applyAlignment="1">
      <alignment horizontal="center" vertical="center" wrapText="1"/>
      <protection/>
    </xf>
    <xf numFmtId="0" fontId="25" fillId="50" borderId="0" xfId="89" applyFont="1" applyFill="1" applyAlignment="1">
      <alignment vertical="center" wrapText="1"/>
      <protection/>
    </xf>
    <xf numFmtId="0" fontId="83" fillId="49" borderId="22" xfId="0" applyFont="1" applyFill="1" applyBorder="1" applyAlignment="1">
      <alignment horizontal="left" wrapText="1"/>
    </xf>
    <xf numFmtId="4" fontId="83" fillId="49" borderId="22" xfId="0" applyNumberFormat="1" applyFont="1" applyFill="1" applyBorder="1" applyAlignment="1">
      <alignment horizontal="right" wrapText="1" indent="1"/>
    </xf>
    <xf numFmtId="0" fontId="83" fillId="49" borderId="22" xfId="89" applyFont="1" applyFill="1" applyBorder="1" applyAlignment="1">
      <alignment horizontal="left" wrapText="1"/>
      <protection/>
    </xf>
    <xf numFmtId="4" fontId="83" fillId="49" borderId="22" xfId="89" applyNumberFormat="1" applyFont="1" applyFill="1" applyBorder="1" applyAlignment="1">
      <alignment wrapText="1"/>
      <protection/>
    </xf>
    <xf numFmtId="0" fontId="79" fillId="52" borderId="22" xfId="0" applyFont="1" applyFill="1" applyBorder="1" applyAlignment="1">
      <alignment horizontal="left" wrapText="1"/>
    </xf>
    <xf numFmtId="4" fontId="79" fillId="0" borderId="22" xfId="0" applyNumberFormat="1" applyFont="1" applyFill="1" applyBorder="1" applyAlignment="1">
      <alignment wrapText="1"/>
    </xf>
    <xf numFmtId="0" fontId="0" fillId="0" borderId="21" xfId="0" applyNumberFormat="1" applyFill="1" applyBorder="1" applyAlignment="1" applyProtection="1">
      <alignment/>
      <protection/>
    </xf>
    <xf numFmtId="0" fontId="74" fillId="0" borderId="21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74" fillId="54" borderId="22" xfId="0" applyFont="1" applyFill="1" applyBorder="1" applyAlignment="1">
      <alignment horizontal="center" vertical="center" wrapText="1"/>
    </xf>
    <xf numFmtId="0" fontId="74" fillId="54" borderId="22" xfId="0" applyFont="1" applyFill="1" applyBorder="1" applyAlignment="1">
      <alignment horizontal="left" wrapText="1"/>
    </xf>
    <xf numFmtId="4" fontId="74" fillId="54" borderId="27" xfId="0" applyNumberFormat="1" applyFont="1" applyFill="1" applyBorder="1" applyAlignment="1">
      <alignment horizontal="center" wrapText="1"/>
    </xf>
    <xf numFmtId="0" fontId="74" fillId="54" borderId="27" xfId="0" applyFont="1" applyFill="1" applyBorder="1" applyAlignment="1">
      <alignment horizontal="center" wrapText="1"/>
    </xf>
    <xf numFmtId="0" fontId="74" fillId="54" borderId="28" xfId="0" applyFont="1" applyFill="1" applyBorder="1" applyAlignment="1">
      <alignment horizontal="center" wrapText="1"/>
    </xf>
    <xf numFmtId="0" fontId="74" fillId="54" borderId="24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198" fontId="83" fillId="49" borderId="20" xfId="106" applyNumberFormat="1" applyFont="1" applyFill="1" applyBorder="1" applyAlignment="1">
      <alignment horizontal="right" wrapText="1"/>
    </xf>
    <xf numFmtId="0" fontId="79" fillId="52" borderId="22" xfId="0" applyFont="1" applyFill="1" applyBorder="1" applyAlignment="1">
      <alignment horizontal="center" vertical="center" wrapText="1"/>
    </xf>
    <xf numFmtId="0" fontId="85" fillId="52" borderId="22" xfId="0" applyFont="1" applyFill="1" applyBorder="1" applyAlignment="1">
      <alignment horizontal="left" wrapText="1"/>
    </xf>
    <xf numFmtId="4" fontId="79" fillId="52" borderId="24" xfId="0" applyNumberFormat="1" applyFont="1" applyFill="1" applyBorder="1" applyAlignment="1">
      <alignment horizontal="right" wrapText="1"/>
    </xf>
    <xf numFmtId="4" fontId="79" fillId="52" borderId="20" xfId="0" applyNumberFormat="1" applyFont="1" applyFill="1" applyBorder="1" applyAlignment="1">
      <alignment horizontal="right" wrapText="1"/>
    </xf>
    <xf numFmtId="0" fontId="79" fillId="52" borderId="29" xfId="0" applyFont="1" applyFill="1" applyBorder="1" applyAlignment="1">
      <alignment horizontal="center" vertical="center" wrapText="1"/>
    </xf>
    <xf numFmtId="4" fontId="83" fillId="49" borderId="29" xfId="0" applyNumberFormat="1" applyFont="1" applyFill="1" applyBorder="1" applyAlignment="1">
      <alignment horizontal="right" wrapText="1"/>
    </xf>
    <xf numFmtId="0" fontId="83" fillId="49" borderId="22" xfId="0" applyNumberFormat="1" applyFont="1" applyFill="1" applyBorder="1" applyAlignment="1" applyProtection="1">
      <alignment horizontal="left" wrapText="1"/>
      <protection/>
    </xf>
    <xf numFmtId="0" fontId="78" fillId="0" borderId="0" xfId="0" applyFont="1" applyFill="1" applyBorder="1" applyAlignment="1">
      <alignment horizontal="left" wrapText="1"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32" fillId="50" borderId="30" xfId="89" applyFont="1" applyFill="1" applyBorder="1" applyAlignment="1">
      <alignment horizontal="center" vertical="center" wrapText="1"/>
      <protection/>
    </xf>
    <xf numFmtId="3" fontId="32" fillId="55" borderId="30" xfId="0" applyNumberFormat="1" applyFont="1" applyFill="1" applyBorder="1" applyAlignment="1">
      <alignment horizontal="center" vertical="center" wrapText="1"/>
    </xf>
    <xf numFmtId="4" fontId="33" fillId="0" borderId="30" xfId="90" applyNumberFormat="1" applyFont="1" applyBorder="1" applyAlignment="1">
      <alignment horizontal="right" vertical="center"/>
      <protection/>
    </xf>
    <xf numFmtId="0" fontId="31" fillId="52" borderId="30" xfId="89" applyFont="1" applyFill="1" applyBorder="1" applyAlignment="1">
      <alignment horizontal="center" vertical="center" wrapText="1"/>
      <protection/>
    </xf>
    <xf numFmtId="4" fontId="34" fillId="56" borderId="30" xfId="0" applyNumberFormat="1" applyFont="1" applyFill="1" applyBorder="1" applyAlignment="1">
      <alignment horizontal="right" vertical="center" wrapText="1"/>
    </xf>
    <xf numFmtId="4" fontId="33" fillId="50" borderId="30" xfId="89" applyNumberFormat="1" applyFont="1" applyFill="1" applyBorder="1" applyAlignment="1">
      <alignment horizontal="right" vertical="center"/>
      <protection/>
    </xf>
    <xf numFmtId="4" fontId="83" fillId="50" borderId="20" xfId="0" applyNumberFormat="1" applyFont="1" applyFill="1" applyBorder="1" applyAlignment="1">
      <alignment horizontal="right" wrapText="1"/>
    </xf>
    <xf numFmtId="3" fontId="31" fillId="56" borderId="30" xfId="0" applyNumberFormat="1" applyFont="1" applyFill="1" applyBorder="1" applyAlignment="1">
      <alignment horizontal="center" vertical="center" wrapText="1"/>
    </xf>
    <xf numFmtId="0" fontId="34" fillId="52" borderId="30" xfId="89" applyFont="1" applyFill="1" applyBorder="1" applyAlignment="1">
      <alignment horizontal="center" vertical="center" wrapText="1"/>
      <protection/>
    </xf>
    <xf numFmtId="4" fontId="79" fillId="52" borderId="22" xfId="0" applyNumberFormat="1" applyFont="1" applyFill="1" applyBorder="1" applyAlignment="1">
      <alignment horizontal="right" wrapText="1" indent="1"/>
    </xf>
    <xf numFmtId="49" fontId="33" fillId="0" borderId="30" xfId="90" applyNumberFormat="1" applyFont="1" applyBorder="1" applyAlignment="1">
      <alignment vertical="center" wrapText="1"/>
      <protection/>
    </xf>
    <xf numFmtId="49" fontId="33" fillId="0" borderId="30" xfId="90" applyNumberFormat="1" applyFont="1" applyBorder="1" applyAlignment="1">
      <alignment vertical="center"/>
      <protection/>
    </xf>
    <xf numFmtId="0" fontId="76" fillId="50" borderId="0" xfId="0" applyFont="1" applyFill="1" applyBorder="1" applyAlignment="1">
      <alignment horizontal="left" wrapText="1"/>
    </xf>
    <xf numFmtId="0" fontId="28" fillId="0" borderId="0" xfId="0" applyNumberFormat="1" applyFont="1" applyFill="1" applyBorder="1" applyAlignment="1" applyProtection="1">
      <alignment/>
      <protection/>
    </xf>
    <xf numFmtId="0" fontId="78" fillId="50" borderId="19" xfId="0" applyFont="1" applyFill="1" applyBorder="1" applyAlignment="1">
      <alignment horizontal="left" wrapText="1"/>
    </xf>
    <xf numFmtId="0" fontId="80" fillId="50" borderId="19" xfId="0" applyFont="1" applyFill="1" applyBorder="1" applyAlignment="1">
      <alignment horizontal="left" wrapText="1"/>
    </xf>
    <xf numFmtId="0" fontId="78" fillId="57" borderId="19" xfId="0" applyFont="1" applyFill="1" applyBorder="1" applyAlignment="1">
      <alignment horizontal="left" wrapText="1"/>
    </xf>
    <xf numFmtId="4" fontId="78" fillId="57" borderId="20" xfId="0" applyNumberFormat="1" applyFont="1" applyFill="1" applyBorder="1" applyAlignment="1">
      <alignment wrapText="1"/>
    </xf>
    <xf numFmtId="0" fontId="81" fillId="52" borderId="19" xfId="0" applyFont="1" applyFill="1" applyBorder="1" applyAlignment="1">
      <alignment horizontal="left" wrapText="1"/>
    </xf>
    <xf numFmtId="4" fontId="78" fillId="57" borderId="20" xfId="0" applyNumberFormat="1" applyFont="1" applyFill="1" applyBorder="1" applyAlignment="1">
      <alignment horizontal="right" wrapText="1"/>
    </xf>
    <xf numFmtId="16" fontId="0" fillId="0" borderId="0" xfId="0" applyNumberFormat="1" applyFill="1" applyBorder="1" applyAlignment="1" applyProtection="1">
      <alignment/>
      <protection/>
    </xf>
    <xf numFmtId="0" fontId="78" fillId="49" borderId="0" xfId="0" applyFont="1" applyFill="1" applyBorder="1" applyAlignment="1">
      <alignment horizontal="left" wrapText="1"/>
    </xf>
    <xf numFmtId="4" fontId="74" fillId="54" borderId="22" xfId="0" applyNumberFormat="1" applyFont="1" applyFill="1" applyBorder="1" applyAlignment="1">
      <alignment horizontal="center" vertical="center" wrapText="1"/>
    </xf>
    <xf numFmtId="3" fontId="74" fillId="54" borderId="22" xfId="0" applyNumberFormat="1" applyFont="1" applyFill="1" applyBorder="1" applyAlignment="1">
      <alignment horizontal="center" wrapText="1"/>
    </xf>
    <xf numFmtId="2" fontId="78" fillId="52" borderId="22" xfId="0" applyNumberFormat="1" applyFont="1" applyFill="1" applyBorder="1" applyAlignment="1">
      <alignment horizontal="right" wrapText="1"/>
    </xf>
    <xf numFmtId="4" fontId="78" fillId="7" borderId="22" xfId="0" applyNumberFormat="1" applyFont="1" applyFill="1" applyBorder="1" applyAlignment="1">
      <alignment wrapText="1"/>
    </xf>
    <xf numFmtId="4" fontId="78" fillId="51" borderId="22" xfId="0" applyNumberFormat="1" applyFont="1" applyFill="1" applyBorder="1" applyAlignment="1">
      <alignment wrapText="1"/>
    </xf>
    <xf numFmtId="4" fontId="78" fillId="52" borderId="22" xfId="0" applyNumberFormat="1" applyFont="1" applyFill="1" applyBorder="1" applyAlignment="1">
      <alignment horizontal="right" wrapText="1"/>
    </xf>
    <xf numFmtId="4" fontId="78" fillId="51" borderId="22" xfId="0" applyNumberFormat="1" applyFont="1" applyFill="1" applyBorder="1" applyAlignment="1">
      <alignment horizontal="right" wrapText="1"/>
    </xf>
    <xf numFmtId="4" fontId="78" fillId="7" borderId="22" xfId="0" applyNumberFormat="1" applyFont="1" applyFill="1" applyBorder="1" applyAlignment="1">
      <alignment horizontal="right" wrapText="1"/>
    </xf>
    <xf numFmtId="4" fontId="75" fillId="49" borderId="22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 applyProtection="1">
      <alignment horizontal="right"/>
      <protection/>
    </xf>
    <xf numFmtId="2" fontId="78" fillId="23" borderId="22" xfId="0" applyNumberFormat="1" applyFont="1" applyFill="1" applyBorder="1" applyAlignment="1">
      <alignment horizontal="right" wrapText="1"/>
    </xf>
    <xf numFmtId="2" fontId="78" fillId="7" borderId="22" xfId="0" applyNumberFormat="1" applyFont="1" applyFill="1" applyBorder="1" applyAlignment="1">
      <alignment horizontal="right" wrapText="1"/>
    </xf>
    <xf numFmtId="0" fontId="81" fillId="0" borderId="0" xfId="0" applyFont="1" applyAlignment="1">
      <alignment horizontal="right" wrapText="1"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0" fontId="75" fillId="50" borderId="31" xfId="0" applyFont="1" applyFill="1" applyBorder="1" applyAlignment="1">
      <alignment horizontal="left" wrapText="1"/>
    </xf>
    <xf numFmtId="4" fontId="75" fillId="50" borderId="23" xfId="0" applyNumberFormat="1" applyFont="1" applyFill="1" applyBorder="1" applyAlignment="1">
      <alignment horizontal="right" wrapText="1"/>
    </xf>
    <xf numFmtId="0" fontId="78" fillId="58" borderId="22" xfId="0" applyFont="1" applyFill="1" applyBorder="1" applyAlignment="1">
      <alignment horizontal="left" wrapText="1"/>
    </xf>
    <xf numFmtId="4" fontId="78" fillId="58" borderId="22" xfId="0" applyNumberFormat="1" applyFont="1" applyFill="1" applyBorder="1" applyAlignment="1">
      <alignment wrapText="1"/>
    </xf>
    <xf numFmtId="0" fontId="78" fillId="7" borderId="28" xfId="0" applyFont="1" applyFill="1" applyBorder="1" applyAlignment="1">
      <alignment horizontal="left" wrapText="1"/>
    </xf>
    <xf numFmtId="4" fontId="78" fillId="7" borderId="24" xfId="0" applyNumberFormat="1" applyFont="1" applyFill="1" applyBorder="1" applyAlignment="1">
      <alignment horizontal="right" wrapText="1"/>
    </xf>
    <xf numFmtId="4" fontId="78" fillId="7" borderId="24" xfId="0" applyNumberFormat="1" applyFont="1" applyFill="1" applyBorder="1" applyAlignment="1">
      <alignment wrapText="1"/>
    </xf>
    <xf numFmtId="0" fontId="78" fillId="23" borderId="22" xfId="0" applyFont="1" applyFill="1" applyBorder="1" applyAlignment="1">
      <alignment horizontal="left" wrapText="1"/>
    </xf>
    <xf numFmtId="0" fontId="78" fillId="49" borderId="0" xfId="0" applyFont="1" applyFill="1" applyBorder="1" applyAlignment="1">
      <alignment horizontal="right" wrapText="1"/>
    </xf>
    <xf numFmtId="0" fontId="75" fillId="50" borderId="28" xfId="0" applyFont="1" applyFill="1" applyBorder="1" applyAlignment="1">
      <alignment horizontal="left" wrapText="1"/>
    </xf>
    <xf numFmtId="4" fontId="75" fillId="50" borderId="24" xfId="0" applyNumberFormat="1" applyFont="1" applyFill="1" applyBorder="1" applyAlignment="1">
      <alignment horizontal="right" wrapText="1"/>
    </xf>
    <xf numFmtId="0" fontId="78" fillId="7" borderId="22" xfId="0" applyFont="1" applyFill="1" applyBorder="1" applyAlignment="1">
      <alignment horizontal="left" wrapText="1"/>
    </xf>
    <xf numFmtId="0" fontId="78" fillId="52" borderId="22" xfId="0" applyFont="1" applyFill="1" applyBorder="1" applyAlignment="1">
      <alignment horizontal="left" wrapText="1"/>
    </xf>
    <xf numFmtId="4" fontId="0" fillId="0" borderId="22" xfId="0" applyNumberFormat="1" applyBorder="1" applyAlignment="1">
      <alignment/>
    </xf>
    <xf numFmtId="0" fontId="0" fillId="50" borderId="0" xfId="0" applyNumberFormat="1" applyFont="1" applyFill="1" applyBorder="1" applyAlignment="1" applyProtection="1">
      <alignment/>
      <protection/>
    </xf>
    <xf numFmtId="0" fontId="75" fillId="49" borderId="31" xfId="0" applyFont="1" applyFill="1" applyBorder="1" applyAlignment="1">
      <alignment horizontal="left" wrapText="1"/>
    </xf>
    <xf numFmtId="4" fontId="75" fillId="49" borderId="23" xfId="0" applyNumberFormat="1" applyFont="1" applyFill="1" applyBorder="1" applyAlignment="1">
      <alignment wrapText="1"/>
    </xf>
    <xf numFmtId="0" fontId="81" fillId="7" borderId="28" xfId="0" applyFont="1" applyFill="1" applyBorder="1" applyAlignment="1">
      <alignment horizontal="left" wrapText="1"/>
    </xf>
    <xf numFmtId="0" fontId="75" fillId="50" borderId="22" xfId="0" applyFont="1" applyFill="1" applyBorder="1" applyAlignment="1">
      <alignment horizontal="left" wrapText="1"/>
    </xf>
    <xf numFmtId="0" fontId="75" fillId="49" borderId="22" xfId="0" applyFont="1" applyFill="1" applyBorder="1" applyAlignment="1">
      <alignment horizontal="left" wrapText="1"/>
    </xf>
    <xf numFmtId="4" fontId="86" fillId="0" borderId="0" xfId="0" applyNumberFormat="1" applyFont="1" applyFill="1" applyBorder="1" applyAlignment="1" applyProtection="1">
      <alignment/>
      <protection/>
    </xf>
    <xf numFmtId="0" fontId="78" fillId="52" borderId="28" xfId="0" applyFont="1" applyFill="1" applyBorder="1" applyAlignment="1">
      <alignment horizontal="left" wrapText="1"/>
    </xf>
    <xf numFmtId="4" fontId="78" fillId="52" borderId="24" xfId="0" applyNumberFormat="1" applyFont="1" applyFill="1" applyBorder="1" applyAlignment="1">
      <alignment horizontal="right" wrapText="1"/>
    </xf>
    <xf numFmtId="0" fontId="78" fillId="49" borderId="0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 applyProtection="1">
      <alignment/>
      <protection/>
    </xf>
    <xf numFmtId="4" fontId="80" fillId="0" borderId="0" xfId="0" applyNumberFormat="1" applyFont="1" applyFill="1" applyBorder="1" applyAlignment="1">
      <alignment horizontal="left" wrapText="1"/>
    </xf>
    <xf numFmtId="4" fontId="28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right"/>
      <protection/>
    </xf>
    <xf numFmtId="4" fontId="78" fillId="58" borderId="22" xfId="0" applyNumberFormat="1" applyFont="1" applyFill="1" applyBorder="1" applyAlignment="1">
      <alignment horizontal="right" wrapText="1"/>
    </xf>
    <xf numFmtId="4" fontId="75" fillId="52" borderId="20" xfId="0" applyNumberFormat="1" applyFont="1" applyFill="1" applyBorder="1" applyAlignment="1">
      <alignment horizontal="right" wrapText="1"/>
    </xf>
    <xf numFmtId="4" fontId="75" fillId="49" borderId="23" xfId="0" applyNumberFormat="1" applyFont="1" applyFill="1" applyBorder="1" applyAlignment="1">
      <alignment horizontal="right" wrapText="1"/>
    </xf>
    <xf numFmtId="0" fontId="78" fillId="49" borderId="32" xfId="0" applyFont="1" applyFill="1" applyBorder="1" applyAlignment="1">
      <alignment horizontal="left" wrapText="1"/>
    </xf>
    <xf numFmtId="2" fontId="83" fillId="49" borderId="22" xfId="0" applyNumberFormat="1" applyFont="1" applyFill="1" applyBorder="1" applyAlignment="1">
      <alignment horizontal="right" wrapText="1"/>
    </xf>
    <xf numFmtId="2" fontId="79" fillId="52" borderId="22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 applyProtection="1">
      <alignment horizontal="left" wrapText="1"/>
      <protection/>
    </xf>
    <xf numFmtId="2" fontId="78" fillId="58" borderId="22" xfId="0" applyNumberFormat="1" applyFont="1" applyFill="1" applyBorder="1" applyAlignment="1">
      <alignment horizontal="right" wrapText="1"/>
    </xf>
    <xf numFmtId="0" fontId="53" fillId="35" borderId="0" xfId="0" applyFont="1" applyFill="1" applyAlignment="1">
      <alignment horizontal="center" vertical="center" wrapText="1"/>
    </xf>
    <xf numFmtId="0" fontId="85" fillId="57" borderId="0" xfId="0" applyFont="1" applyFill="1" applyBorder="1" applyAlignment="1">
      <alignment horizontal="center" wrapText="1"/>
    </xf>
    <xf numFmtId="0" fontId="85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2" fontId="83" fillId="50" borderId="24" xfId="0" applyNumberFormat="1" applyFont="1" applyFill="1" applyBorder="1" applyAlignment="1">
      <alignment wrapText="1"/>
    </xf>
    <xf numFmtId="0" fontId="29" fillId="35" borderId="0" xfId="0" applyFont="1" applyFill="1" applyAlignment="1">
      <alignment horizontal="center" vertical="center" wrapText="1"/>
    </xf>
    <xf numFmtId="0" fontId="53" fillId="35" borderId="0" xfId="0" applyFont="1" applyFill="1" applyAlignment="1">
      <alignment horizontal="center" vertical="center" wrapText="1"/>
    </xf>
    <xf numFmtId="0" fontId="85" fillId="57" borderId="0" xfId="0" applyFont="1" applyFill="1" applyBorder="1" applyAlignment="1">
      <alignment horizontal="center" wrapText="1"/>
    </xf>
    <xf numFmtId="0" fontId="85" fillId="0" borderId="0" xfId="0" applyFont="1" applyAlignment="1">
      <alignment horizontal="left"/>
    </xf>
    <xf numFmtId="0" fontId="22" fillId="35" borderId="0" xfId="0" applyFont="1" applyFill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74" fillId="54" borderId="33" xfId="0" applyFont="1" applyFill="1" applyBorder="1" applyAlignment="1">
      <alignment horizontal="center" vertical="center" wrapText="1"/>
    </xf>
    <xf numFmtId="0" fontId="74" fillId="54" borderId="32" xfId="0" applyFont="1" applyFill="1" applyBorder="1" applyAlignment="1">
      <alignment horizontal="center" vertical="center" wrapText="1"/>
    </xf>
    <xf numFmtId="0" fontId="74" fillId="54" borderId="29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0" fontId="8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78" fillId="49" borderId="32" xfId="0" applyFont="1" applyFill="1" applyBorder="1" applyAlignment="1">
      <alignment horizontal="left" wrapText="1"/>
    </xf>
    <xf numFmtId="0" fontId="0" fillId="0" borderId="32" xfId="0" applyNumberFormat="1" applyFill="1" applyBorder="1" applyAlignment="1" applyProtection="1">
      <alignment horizontal="left" wrapText="1"/>
      <protection/>
    </xf>
    <xf numFmtId="4" fontId="87" fillId="54" borderId="21" xfId="0" applyNumberFormat="1" applyFont="1" applyFill="1" applyBorder="1" applyAlignment="1">
      <alignment horizontal="center" wrapText="1"/>
    </xf>
    <xf numFmtId="4" fontId="87" fillId="54" borderId="0" xfId="0" applyNumberFormat="1" applyFont="1" applyFill="1" applyBorder="1" applyAlignment="1">
      <alignment horizontal="center" wrapText="1"/>
    </xf>
    <xf numFmtId="0" fontId="3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22" fillId="0" borderId="0" xfId="89" applyFont="1" applyFill="1" applyAlignment="1">
      <alignment horizontal="center" vertical="center" wrapText="1"/>
      <protection/>
    </xf>
    <xf numFmtId="0" fontId="30" fillId="0" borderId="0" xfId="89" applyFont="1" applyFill="1" applyAlignment="1">
      <alignment vertical="center" wrapText="1"/>
      <protection/>
    </xf>
    <xf numFmtId="0" fontId="30" fillId="0" borderId="0" xfId="89" applyFont="1" applyFill="1" applyAlignment="1">
      <alignment wrapText="1"/>
      <protection/>
    </xf>
    <xf numFmtId="0" fontId="22" fillId="50" borderId="0" xfId="89" applyFont="1" applyFill="1" applyAlignment="1">
      <alignment horizontal="center" vertical="center" wrapText="1"/>
      <protection/>
    </xf>
    <xf numFmtId="0" fontId="30" fillId="50" borderId="0" xfId="89" applyFont="1" applyFill="1" applyAlignment="1">
      <alignment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Bilješka 2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aslov 5" xfId="86"/>
    <cellStyle name="Neutral" xfId="87"/>
    <cellStyle name="Neutralno" xfId="88"/>
    <cellStyle name="Normalno 2" xfId="89"/>
    <cellStyle name="Normalno 4" xfId="90"/>
    <cellStyle name="Note" xfId="91"/>
    <cellStyle name="Output" xfId="92"/>
    <cellStyle name="Percent" xfId="93"/>
    <cellStyle name="Povezana ćelija" xfId="94"/>
    <cellStyle name="Followed Hyperlink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Currency" xfId="103"/>
    <cellStyle name="Currency [0]" xfId="104"/>
    <cellStyle name="Warning Text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33"/>
  <sheetViews>
    <sheetView tabSelected="1" zoomScale="115" zoomScaleNormal="115" zoomScalePageLayoutView="0" workbookViewId="0" topLeftCell="A1">
      <selection activeCell="L23" sqref="L23"/>
    </sheetView>
  </sheetViews>
  <sheetFormatPr defaultColWidth="9.140625" defaultRowHeight="12.75"/>
  <cols>
    <col min="1" max="1" width="30.7109375" style="0" customWidth="1"/>
    <col min="2" max="2" width="14.28125" style="0" bestFit="1" customWidth="1"/>
    <col min="3" max="3" width="13.421875" style="0" customWidth="1"/>
    <col min="4" max="4" width="13.8515625" style="0" bestFit="1" customWidth="1"/>
    <col min="5" max="5" width="10.57421875" style="0" customWidth="1"/>
    <col min="6" max="6" width="9.7109375" style="0" customWidth="1"/>
  </cols>
  <sheetData>
    <row r="1" spans="1:6" ht="12.75">
      <c r="A1" s="184" t="s">
        <v>199</v>
      </c>
      <c r="B1" s="184"/>
      <c r="C1" s="184"/>
      <c r="D1" s="184"/>
      <c r="E1" s="178"/>
      <c r="F1" s="178"/>
    </row>
    <row r="2" spans="1:6" ht="12">
      <c r="A2" s="10" t="s">
        <v>202</v>
      </c>
      <c r="B2" s="10"/>
      <c r="C2" s="10"/>
      <c r="D2" s="10"/>
      <c r="E2" s="10"/>
      <c r="F2" s="10"/>
    </row>
    <row r="3" spans="1:6" ht="13.5">
      <c r="A3" s="181" t="s">
        <v>274</v>
      </c>
      <c r="B3" s="182"/>
      <c r="C3" s="182"/>
      <c r="D3" s="182"/>
      <c r="E3" s="176"/>
      <c r="F3" s="176"/>
    </row>
    <row r="4" spans="1:6" ht="12">
      <c r="A4" s="185" t="s">
        <v>275</v>
      </c>
      <c r="B4" s="186"/>
      <c r="C4" s="186"/>
      <c r="D4" s="186"/>
      <c r="E4" s="179"/>
      <c r="F4" s="179"/>
    </row>
    <row r="5" spans="1:6" ht="12">
      <c r="A5" s="11"/>
      <c r="B5" s="11"/>
      <c r="C5" s="11"/>
      <c r="D5" s="167" t="s">
        <v>271</v>
      </c>
      <c r="E5" s="167"/>
      <c r="F5" s="167"/>
    </row>
    <row r="6" spans="1:6" ht="12.75">
      <c r="A6" s="183" t="s">
        <v>133</v>
      </c>
      <c r="B6" s="183"/>
      <c r="C6" s="183"/>
      <c r="D6" s="183"/>
      <c r="E6" s="177"/>
      <c r="F6" s="177"/>
    </row>
    <row r="7" spans="1:6" ht="37.5" customHeight="1">
      <c r="A7" s="19" t="s">
        <v>40</v>
      </c>
      <c r="B7" s="19" t="s">
        <v>203</v>
      </c>
      <c r="C7" s="19" t="s">
        <v>204</v>
      </c>
      <c r="D7" s="19" t="s">
        <v>205</v>
      </c>
      <c r="E7" s="19" t="s">
        <v>284</v>
      </c>
      <c r="F7" s="19" t="s">
        <v>285</v>
      </c>
    </row>
    <row r="8" spans="1:6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</row>
    <row r="9" spans="1:6" ht="12" customHeight="1">
      <c r="A9" s="77" t="s">
        <v>41</v>
      </c>
      <c r="B9" s="67">
        <f>'Prihodi i rashodi-ekon.klasif.'!B8</f>
        <v>435571.09</v>
      </c>
      <c r="C9" s="67">
        <v>518176.16</v>
      </c>
      <c r="D9" s="67">
        <f>'Prihodi i rashodi-ekon.klasif.'!D8</f>
        <v>543025.22</v>
      </c>
      <c r="E9" s="67">
        <f>(D9/B9)*100</f>
        <v>124.66971120603985</v>
      </c>
      <c r="F9" s="67">
        <f aca="true" t="shared" si="0" ref="F9:F14">(D9/C9)*100</f>
        <v>104.79548499490986</v>
      </c>
    </row>
    <row r="10" spans="1:6" ht="12" customHeight="1">
      <c r="A10" s="79" t="s">
        <v>69</v>
      </c>
      <c r="B10" s="80">
        <f>'Prihodi i rashodi-ekon.klasif.'!B27</f>
        <v>0</v>
      </c>
      <c r="C10" s="80">
        <v>1250</v>
      </c>
      <c r="D10" s="80">
        <f>'Prihodi i rashodi-ekon.klasif.'!D27</f>
        <v>1250</v>
      </c>
      <c r="E10" s="67" t="s">
        <v>259</v>
      </c>
      <c r="F10" s="67">
        <f t="shared" si="0"/>
        <v>100</v>
      </c>
    </row>
    <row r="11" spans="1:6" ht="12" customHeight="1">
      <c r="A11" s="81" t="s">
        <v>42</v>
      </c>
      <c r="B11" s="63">
        <f>SUM(B9:B10)</f>
        <v>435571.09</v>
      </c>
      <c r="C11" s="63">
        <f>SUM(C9:C10)</f>
        <v>519426.16</v>
      </c>
      <c r="D11" s="63">
        <f>SUM(D9:D10)</f>
        <v>544275.22</v>
      </c>
      <c r="E11" s="67">
        <f>(D11/B11)*100</f>
        <v>124.95669076659792</v>
      </c>
      <c r="F11" s="67">
        <f t="shared" si="0"/>
        <v>104.78394465153622</v>
      </c>
    </row>
    <row r="12" spans="1:6" ht="12" customHeight="1">
      <c r="A12" s="77" t="s">
        <v>43</v>
      </c>
      <c r="B12" s="67">
        <f>'Prihodi i rashodi-ekon.klasif.'!B34</f>
        <v>439281.47</v>
      </c>
      <c r="C12" s="67">
        <v>506045.06</v>
      </c>
      <c r="D12" s="67">
        <f>'Prihodi i rashodi-ekon.klasif.'!D34</f>
        <v>517647.38000000006</v>
      </c>
      <c r="E12" s="67">
        <f>(D12/B12)*100</f>
        <v>117.83956650846213</v>
      </c>
      <c r="F12" s="67">
        <f t="shared" si="0"/>
        <v>102.29274444453624</v>
      </c>
    </row>
    <row r="13" spans="1:6" ht="12" customHeight="1">
      <c r="A13" s="77" t="s">
        <v>44</v>
      </c>
      <c r="B13" s="64">
        <f>'Prihodi i rashodi-ekon.klasif.'!B84</f>
        <v>1712.63</v>
      </c>
      <c r="C13" s="64">
        <v>13615.54</v>
      </c>
      <c r="D13" s="64">
        <f>'Prihodi i rashodi-ekon.klasif.'!D84</f>
        <v>6492.47</v>
      </c>
      <c r="E13" s="67">
        <f>(D13/B13)*100</f>
        <v>379.093557861301</v>
      </c>
      <c r="F13" s="67">
        <f t="shared" si="0"/>
        <v>47.684263716312394</v>
      </c>
    </row>
    <row r="14" spans="1:6" ht="12" customHeight="1">
      <c r="A14" s="81" t="s">
        <v>0</v>
      </c>
      <c r="B14" s="63">
        <f>SUM(B12:B13)</f>
        <v>440994.1</v>
      </c>
      <c r="C14" s="63">
        <f>C12+C13</f>
        <v>519660.6</v>
      </c>
      <c r="D14" s="63">
        <f>SUM(D12:D13)</f>
        <v>524139.85000000003</v>
      </c>
      <c r="E14" s="67">
        <f>(D14/B14)*100</f>
        <v>118.85416380854078</v>
      </c>
      <c r="F14" s="67">
        <f t="shared" si="0"/>
        <v>100.86195682335742</v>
      </c>
    </row>
    <row r="15" spans="1:6" ht="22.5" customHeight="1">
      <c r="A15" s="65" t="s">
        <v>45</v>
      </c>
      <c r="B15" s="82">
        <f>SUM(B11-B14)</f>
        <v>-5423.009999999951</v>
      </c>
      <c r="C15" s="82">
        <v>-234.44</v>
      </c>
      <c r="D15" s="82">
        <f>SUM(D11-D14)</f>
        <v>20135.369999999937</v>
      </c>
      <c r="E15" s="82"/>
      <c r="F15" s="82"/>
    </row>
    <row r="17" spans="1:6" ht="12.75" customHeight="1">
      <c r="A17" s="183" t="s">
        <v>134</v>
      </c>
      <c r="B17" s="183"/>
      <c r="C17" s="183"/>
      <c r="D17" s="183"/>
      <c r="E17" s="177"/>
      <c r="F17" s="177"/>
    </row>
    <row r="18" spans="1:6" ht="26.25">
      <c r="A18" s="19" t="s">
        <v>1</v>
      </c>
      <c r="B18" s="19" t="s">
        <v>203</v>
      </c>
      <c r="C18" s="19" t="s">
        <v>204</v>
      </c>
      <c r="D18" s="19" t="s">
        <v>205</v>
      </c>
      <c r="E18" s="19" t="s">
        <v>284</v>
      </c>
      <c r="F18" s="19" t="s">
        <v>285</v>
      </c>
    </row>
    <row r="19" spans="1:6" ht="28.5" customHeight="1">
      <c r="A19" s="77" t="s">
        <v>46</v>
      </c>
      <c r="B19" s="78">
        <v>0</v>
      </c>
      <c r="C19" s="78">
        <v>0</v>
      </c>
      <c r="D19" s="78">
        <v>0</v>
      </c>
      <c r="E19" s="78"/>
      <c r="F19" s="78"/>
    </row>
    <row r="20" spans="1:6" ht="29.25" customHeight="1">
      <c r="A20" s="77" t="s">
        <v>47</v>
      </c>
      <c r="B20" s="78">
        <v>0</v>
      </c>
      <c r="C20" s="78">
        <v>0</v>
      </c>
      <c r="D20" s="78">
        <v>0</v>
      </c>
      <c r="E20" s="78"/>
      <c r="F20" s="78"/>
    </row>
    <row r="21" spans="1:6" ht="16.5" customHeight="1">
      <c r="A21" s="81" t="s">
        <v>48</v>
      </c>
      <c r="B21" s="112">
        <f>B19-B20</f>
        <v>0</v>
      </c>
      <c r="C21" s="112">
        <f>C19-C20</f>
        <v>0</v>
      </c>
      <c r="D21" s="112">
        <f>D19-D20</f>
        <v>0</v>
      </c>
      <c r="E21" s="112"/>
      <c r="F21" s="112"/>
    </row>
    <row r="22" spans="1:6" ht="12">
      <c r="A22" s="12"/>
      <c r="B22" s="10"/>
      <c r="C22" s="10"/>
      <c r="D22" s="10"/>
      <c r="E22" s="10"/>
      <c r="F22" s="10"/>
    </row>
    <row r="23" spans="1:6" ht="34.5" customHeight="1">
      <c r="A23" s="183" t="s">
        <v>135</v>
      </c>
      <c r="B23" s="183"/>
      <c r="C23" s="183"/>
      <c r="D23" s="183"/>
      <c r="E23" s="177"/>
      <c r="F23" s="177"/>
    </row>
    <row r="24" spans="1:6" ht="26.25">
      <c r="A24" s="19" t="s">
        <v>1</v>
      </c>
      <c r="B24" s="19" t="s">
        <v>203</v>
      </c>
      <c r="C24" s="19" t="s">
        <v>204</v>
      </c>
      <c r="D24" s="19" t="s">
        <v>205</v>
      </c>
      <c r="E24" s="19" t="s">
        <v>284</v>
      </c>
      <c r="F24" s="19" t="s">
        <v>285</v>
      </c>
    </row>
    <row r="25" spans="1:6" ht="28.5" customHeight="1">
      <c r="A25" s="77" t="s">
        <v>49</v>
      </c>
      <c r="B25" s="78"/>
      <c r="C25" s="78">
        <v>234.44</v>
      </c>
      <c r="D25" s="78">
        <v>20135.37</v>
      </c>
      <c r="E25" s="78"/>
      <c r="F25" s="78"/>
    </row>
    <row r="26" spans="1:6" ht="39.75" customHeight="1">
      <c r="A26" s="77" t="s">
        <v>50</v>
      </c>
      <c r="B26" s="78"/>
      <c r="C26" s="78"/>
      <c r="D26" s="78"/>
      <c r="E26" s="19"/>
      <c r="F26" s="78"/>
    </row>
    <row r="29" ht="12">
      <c r="A29" t="s">
        <v>282</v>
      </c>
    </row>
    <row r="30" spans="1:8" ht="12.75">
      <c r="A30" s="116"/>
      <c r="B30" s="116"/>
      <c r="C30" s="116"/>
      <c r="D30" s="116"/>
      <c r="E30" s="116"/>
      <c r="F30" s="116"/>
      <c r="G30" s="116"/>
      <c r="H30" s="60"/>
    </row>
    <row r="31" spans="1:8" ht="12.75">
      <c r="A31" s="116"/>
      <c r="B31" s="116"/>
      <c r="C31" s="116"/>
      <c r="D31" s="116" t="s">
        <v>127</v>
      </c>
      <c r="E31" s="60"/>
      <c r="F31" s="116"/>
      <c r="G31" s="116"/>
      <c r="H31" s="60"/>
    </row>
    <row r="32" spans="1:8" ht="12.75">
      <c r="A32" s="116"/>
      <c r="B32" s="116"/>
      <c r="C32" s="116"/>
      <c r="D32" s="116"/>
      <c r="E32" s="60"/>
      <c r="F32" s="116"/>
      <c r="G32" s="116"/>
      <c r="H32" s="60"/>
    </row>
    <row r="33" spans="1:8" ht="12.75">
      <c r="A33" s="116"/>
      <c r="B33" s="116"/>
      <c r="C33" s="116"/>
      <c r="D33" s="116" t="s">
        <v>147</v>
      </c>
      <c r="E33" s="60"/>
      <c r="F33" s="116"/>
      <c r="G33" s="116"/>
      <c r="H33" s="60"/>
    </row>
  </sheetData>
  <sheetProtection/>
  <mergeCells count="6">
    <mergeCell ref="A3:D3"/>
    <mergeCell ref="A23:D23"/>
    <mergeCell ref="A6:D6"/>
    <mergeCell ref="A1:D1"/>
    <mergeCell ref="A17:D17"/>
    <mergeCell ref="A4:D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110"/>
  <sheetViews>
    <sheetView zoomScalePageLayoutView="0" workbookViewId="0" topLeftCell="A1">
      <selection activeCell="E108" sqref="E108:F110"/>
    </sheetView>
  </sheetViews>
  <sheetFormatPr defaultColWidth="9.140625" defaultRowHeight="12.75"/>
  <cols>
    <col min="1" max="1" width="65.00390625" style="0" bestFit="1" customWidth="1"/>
    <col min="2" max="2" width="10.57421875" style="0" customWidth="1"/>
    <col min="3" max="3" width="12.00390625" style="0" customWidth="1"/>
    <col min="4" max="4" width="14.7109375" style="0" customWidth="1"/>
    <col min="5" max="5" width="10.421875" style="0" customWidth="1"/>
    <col min="7" max="7" width="6.57421875" style="0" bestFit="1" customWidth="1"/>
  </cols>
  <sheetData>
    <row r="1" spans="1:4" ht="12.75">
      <c r="A1" s="184" t="s">
        <v>199</v>
      </c>
      <c r="B1" s="184"/>
      <c r="C1" s="184"/>
      <c r="D1" s="184"/>
    </row>
    <row r="3" spans="1:7" ht="23.25" customHeight="1">
      <c r="A3" s="190" t="s">
        <v>207</v>
      </c>
      <c r="B3" s="190"/>
      <c r="C3" s="190"/>
      <c r="D3" s="190"/>
      <c r="E3" s="190"/>
      <c r="F3" s="190"/>
      <c r="G3" s="92"/>
    </row>
    <row r="4" spans="1:7" ht="12.75" customHeight="1">
      <c r="A4" s="86" t="s">
        <v>51</v>
      </c>
      <c r="B4" s="187" t="s">
        <v>132</v>
      </c>
      <c r="C4" s="188"/>
      <c r="D4" s="188"/>
      <c r="E4" s="188"/>
      <c r="F4" s="189"/>
      <c r="G4" s="85"/>
    </row>
    <row r="5" spans="1:6" ht="24.75" customHeight="1">
      <c r="A5" s="87" t="s">
        <v>52</v>
      </c>
      <c r="B5" s="88" t="s">
        <v>203</v>
      </c>
      <c r="C5" s="88" t="s">
        <v>208</v>
      </c>
      <c r="D5" s="88" t="s">
        <v>209</v>
      </c>
      <c r="E5" s="89" t="s">
        <v>215</v>
      </c>
      <c r="F5" s="89" t="s">
        <v>216</v>
      </c>
    </row>
    <row r="6" spans="1:6" ht="12" customHeight="1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</row>
    <row r="7" spans="1:6" ht="12" customHeight="1">
      <c r="A7" s="3" t="s">
        <v>39</v>
      </c>
      <c r="B7" s="4"/>
      <c r="C7" s="4"/>
      <c r="D7" s="4"/>
      <c r="E7" s="4"/>
      <c r="F7" s="26"/>
    </row>
    <row r="8" spans="1:6" ht="12" customHeight="1">
      <c r="A8" s="20" t="s">
        <v>41</v>
      </c>
      <c r="B8" s="27">
        <f>SUM(B9+B15+BY18+B23+B18)</f>
        <v>435571.09</v>
      </c>
      <c r="C8" s="27">
        <f>C9+C15+C18+C23</f>
        <v>518176.1600000001</v>
      </c>
      <c r="D8" s="27">
        <f>D9+D15+D18+D23</f>
        <v>543025.22</v>
      </c>
      <c r="E8" s="27">
        <f>D8/B8*100</f>
        <v>124.66971120603985</v>
      </c>
      <c r="F8" s="27">
        <f>D8/C8*100</f>
        <v>104.7954849949098</v>
      </c>
    </row>
    <row r="9" spans="1:6" ht="28.5" customHeight="1">
      <c r="A9" s="51" t="s">
        <v>53</v>
      </c>
      <c r="B9" s="52">
        <f>B10+B12</f>
        <v>394459.11000000004</v>
      </c>
      <c r="C9" s="52">
        <f>C10+C12</f>
        <v>461477.68000000005</v>
      </c>
      <c r="D9" s="52">
        <f>D10+D12</f>
        <v>484756.19</v>
      </c>
      <c r="E9" s="52">
        <f aca="true" t="shared" si="0" ref="E9:E72">D9/B9*100</f>
        <v>122.89136635733928</v>
      </c>
      <c r="F9" s="52">
        <f aca="true" t="shared" si="1" ref="F9:F72">D9/C9*100</f>
        <v>105.04434147280968</v>
      </c>
    </row>
    <row r="10" spans="1:6" ht="23.25" customHeight="1">
      <c r="A10" s="57" t="s">
        <v>54</v>
      </c>
      <c r="B10" s="58">
        <f>B11</f>
        <v>0</v>
      </c>
      <c r="C10" s="58">
        <f>C11</f>
        <v>0</v>
      </c>
      <c r="D10" s="58">
        <f>D11</f>
        <v>0</v>
      </c>
      <c r="E10" s="58" t="s">
        <v>259</v>
      </c>
      <c r="F10" s="58" t="s">
        <v>259</v>
      </c>
    </row>
    <row r="11" spans="1:6" ht="27" customHeight="1">
      <c r="A11" s="7" t="s">
        <v>55</v>
      </c>
      <c r="B11" s="26">
        <v>0</v>
      </c>
      <c r="C11" s="26">
        <v>0</v>
      </c>
      <c r="D11" s="26">
        <v>0</v>
      </c>
      <c r="E11" s="26" t="s">
        <v>259</v>
      </c>
      <c r="F11" s="26" t="s">
        <v>259</v>
      </c>
    </row>
    <row r="12" spans="1:6" ht="24" customHeight="1">
      <c r="A12" s="57" t="s">
        <v>56</v>
      </c>
      <c r="B12" s="58">
        <f>SUM(B13:B14)</f>
        <v>394459.11000000004</v>
      </c>
      <c r="C12" s="58">
        <f>SUM(C13:C14)</f>
        <v>461477.68000000005</v>
      </c>
      <c r="D12" s="58">
        <f>SUM(D13:D14)</f>
        <v>484756.19</v>
      </c>
      <c r="E12" s="58">
        <f t="shared" si="0"/>
        <v>122.89136635733928</v>
      </c>
      <c r="F12" s="58">
        <f t="shared" si="1"/>
        <v>105.04434147280968</v>
      </c>
    </row>
    <row r="13" spans="1:6" ht="33.75" customHeight="1">
      <c r="A13" s="7" t="s">
        <v>57</v>
      </c>
      <c r="B13" s="26">
        <v>392745.15</v>
      </c>
      <c r="C13" s="26">
        <v>456965.09</v>
      </c>
      <c r="D13" s="26">
        <v>483109.3</v>
      </c>
      <c r="E13" s="26">
        <f t="shared" si="0"/>
        <v>123.00834268736354</v>
      </c>
      <c r="F13" s="26">
        <f t="shared" si="1"/>
        <v>105.72127074302327</v>
      </c>
    </row>
    <row r="14" spans="1:6" ht="30" customHeight="1">
      <c r="A14" s="7" t="s">
        <v>58</v>
      </c>
      <c r="B14" s="26">
        <v>1713.96</v>
      </c>
      <c r="C14" s="26">
        <v>4512.59</v>
      </c>
      <c r="D14" s="26">
        <v>1646.89</v>
      </c>
      <c r="E14" s="26">
        <f t="shared" si="0"/>
        <v>96.08683983290159</v>
      </c>
      <c r="F14" s="26">
        <f t="shared" si="1"/>
        <v>36.49544939823915</v>
      </c>
    </row>
    <row r="15" spans="1:6" ht="34.5" customHeight="1">
      <c r="A15" s="51" t="s">
        <v>59</v>
      </c>
      <c r="B15" s="52">
        <f aca="true" t="shared" si="2" ref="B15:D16">B16</f>
        <v>0</v>
      </c>
      <c r="C15" s="52">
        <f t="shared" si="2"/>
        <v>265.45</v>
      </c>
      <c r="D15" s="52">
        <f t="shared" si="2"/>
        <v>0</v>
      </c>
      <c r="E15" s="52" t="s">
        <v>259</v>
      </c>
      <c r="F15" s="52" t="s">
        <v>259</v>
      </c>
    </row>
    <row r="16" spans="1:6" ht="12" customHeight="1">
      <c r="A16" s="57" t="s">
        <v>60</v>
      </c>
      <c r="B16" s="58">
        <f t="shared" si="2"/>
        <v>0</v>
      </c>
      <c r="C16" s="58">
        <f t="shared" si="2"/>
        <v>265.45</v>
      </c>
      <c r="D16" s="58">
        <f t="shared" si="2"/>
        <v>0</v>
      </c>
      <c r="E16" s="58" t="s">
        <v>259</v>
      </c>
      <c r="F16" s="58" t="s">
        <v>259</v>
      </c>
    </row>
    <row r="17" spans="1:6" ht="12" customHeight="1">
      <c r="A17" s="7" t="s">
        <v>61</v>
      </c>
      <c r="B17" s="26">
        <v>0</v>
      </c>
      <c r="C17" s="26">
        <v>265.45</v>
      </c>
      <c r="D17" s="26">
        <v>0</v>
      </c>
      <c r="E17" s="26" t="s">
        <v>259</v>
      </c>
      <c r="F17" s="26" t="s">
        <v>259</v>
      </c>
    </row>
    <row r="18" spans="1:6" ht="39" customHeight="1">
      <c r="A18" s="51" t="s">
        <v>62</v>
      </c>
      <c r="B18" s="52">
        <f>SUM(B19+B21)</f>
        <v>0</v>
      </c>
      <c r="C18" s="52">
        <f>SUM(C19+C21)</f>
        <v>514.57</v>
      </c>
      <c r="D18" s="52">
        <f>SUM(D19+D21)</f>
        <v>264.34</v>
      </c>
      <c r="E18" s="52" t="s">
        <v>259</v>
      </c>
      <c r="F18" s="52">
        <f t="shared" si="1"/>
        <v>51.371047670870816</v>
      </c>
    </row>
    <row r="19" spans="1:6" ht="23.25" customHeight="1">
      <c r="A19" s="57" t="s">
        <v>63</v>
      </c>
      <c r="B19" s="58">
        <f>B20</f>
        <v>0</v>
      </c>
      <c r="C19" s="58">
        <f>C20</f>
        <v>315.49</v>
      </c>
      <c r="D19" s="58">
        <f>D20</f>
        <v>0</v>
      </c>
      <c r="E19" s="58" t="s">
        <v>259</v>
      </c>
      <c r="F19" s="58" t="s">
        <v>259</v>
      </c>
    </row>
    <row r="20" spans="1:6" ht="12" customHeight="1">
      <c r="A20" s="7" t="s">
        <v>64</v>
      </c>
      <c r="B20" s="26">
        <v>0</v>
      </c>
      <c r="C20" s="26">
        <v>315.49</v>
      </c>
      <c r="D20" s="26">
        <v>0</v>
      </c>
      <c r="E20" s="26" t="s">
        <v>259</v>
      </c>
      <c r="F20" s="26" t="s">
        <v>259</v>
      </c>
    </row>
    <row r="21" spans="1:6" ht="12">
      <c r="A21" s="57" t="s">
        <v>145</v>
      </c>
      <c r="B21" s="58">
        <f>B22</f>
        <v>0</v>
      </c>
      <c r="C21" s="58">
        <f>C22</f>
        <v>199.08</v>
      </c>
      <c r="D21" s="58">
        <f>D22</f>
        <v>264.34</v>
      </c>
      <c r="E21" s="58" t="s">
        <v>259</v>
      </c>
      <c r="F21" s="58">
        <f t="shared" si="1"/>
        <v>132.78079164155113</v>
      </c>
    </row>
    <row r="22" spans="1:6" ht="13.5" customHeight="1">
      <c r="A22" s="7" t="s">
        <v>234</v>
      </c>
      <c r="B22" s="26">
        <v>0</v>
      </c>
      <c r="C22" s="26">
        <v>199.08</v>
      </c>
      <c r="D22" s="26">
        <v>264.34</v>
      </c>
      <c r="E22" s="26" t="s">
        <v>259</v>
      </c>
      <c r="F22" s="26">
        <f t="shared" si="1"/>
        <v>132.78079164155113</v>
      </c>
    </row>
    <row r="23" spans="1:6" ht="12">
      <c r="A23" s="51" t="s">
        <v>65</v>
      </c>
      <c r="B23" s="52">
        <f>B24</f>
        <v>41111.98</v>
      </c>
      <c r="C23" s="52">
        <f>C24</f>
        <v>55918.46</v>
      </c>
      <c r="D23" s="52">
        <f>D24</f>
        <v>58004.689999999995</v>
      </c>
      <c r="E23" s="52">
        <f t="shared" si="0"/>
        <v>141.08950724338743</v>
      </c>
      <c r="F23" s="52">
        <f t="shared" si="1"/>
        <v>103.73084308831109</v>
      </c>
    </row>
    <row r="24" spans="1:6" ht="24">
      <c r="A24" s="57" t="s">
        <v>66</v>
      </c>
      <c r="B24" s="58">
        <f>SUM(B25:B26)</f>
        <v>41111.98</v>
      </c>
      <c r="C24" s="58">
        <f>SUM(C25:C26)</f>
        <v>55918.46</v>
      </c>
      <c r="D24" s="58">
        <f>SUM(D25:D26)</f>
        <v>58004.689999999995</v>
      </c>
      <c r="E24" s="58">
        <f t="shared" si="0"/>
        <v>141.08950724338743</v>
      </c>
      <c r="F24" s="58">
        <f t="shared" si="1"/>
        <v>103.73084308831109</v>
      </c>
    </row>
    <row r="25" spans="1:6" ht="21.75" customHeight="1">
      <c r="A25" s="7" t="s">
        <v>67</v>
      </c>
      <c r="B25" s="26">
        <v>41111.98</v>
      </c>
      <c r="C25" s="26">
        <v>55740.08</v>
      </c>
      <c r="D25" s="26">
        <v>49544.81</v>
      </c>
      <c r="E25" s="26">
        <f t="shared" si="0"/>
        <v>120.51185566834775</v>
      </c>
      <c r="F25" s="26">
        <f t="shared" si="1"/>
        <v>88.8854303761315</v>
      </c>
    </row>
    <row r="26" spans="1:6" ht="27" customHeight="1">
      <c r="A26" s="7" t="s">
        <v>68</v>
      </c>
      <c r="B26" s="26"/>
      <c r="C26" s="26">
        <v>178.38</v>
      </c>
      <c r="D26" s="26">
        <v>8459.88</v>
      </c>
      <c r="E26" s="26" t="s">
        <v>259</v>
      </c>
      <c r="F26" s="26">
        <f t="shared" si="1"/>
        <v>4742.616885301042</v>
      </c>
    </row>
    <row r="27" spans="1:6" ht="24" customHeight="1">
      <c r="A27" s="20" t="s">
        <v>69</v>
      </c>
      <c r="B27" s="27">
        <f aca="true" t="shared" si="3" ref="B27:D28">B28</f>
        <v>0</v>
      </c>
      <c r="C27" s="27">
        <f t="shared" si="3"/>
        <v>1250</v>
      </c>
      <c r="D27" s="27">
        <f t="shared" si="3"/>
        <v>1250</v>
      </c>
      <c r="E27" s="27" t="s">
        <v>259</v>
      </c>
      <c r="F27" s="27">
        <f t="shared" si="1"/>
        <v>100</v>
      </c>
    </row>
    <row r="28" spans="1:6" ht="22.5" customHeight="1">
      <c r="A28" s="51" t="s">
        <v>70</v>
      </c>
      <c r="B28" s="52">
        <f t="shared" si="3"/>
        <v>0</v>
      </c>
      <c r="C28" s="52">
        <f t="shared" si="3"/>
        <v>1250</v>
      </c>
      <c r="D28" s="52">
        <f t="shared" si="3"/>
        <v>1250</v>
      </c>
      <c r="E28" s="52" t="s">
        <v>259</v>
      </c>
      <c r="F28" s="52">
        <f t="shared" si="1"/>
        <v>100</v>
      </c>
    </row>
    <row r="29" spans="1:6" ht="22.5" customHeight="1">
      <c r="A29" s="7" t="s">
        <v>189</v>
      </c>
      <c r="B29" s="26">
        <v>0</v>
      </c>
      <c r="C29" s="26">
        <v>1250</v>
      </c>
      <c r="D29" s="26">
        <v>1250</v>
      </c>
      <c r="E29" s="26" t="s">
        <v>259</v>
      </c>
      <c r="F29" s="26">
        <f t="shared" si="1"/>
        <v>100</v>
      </c>
    </row>
    <row r="30" spans="1:6" ht="12" customHeight="1">
      <c r="A30" s="20" t="s">
        <v>71</v>
      </c>
      <c r="B30" s="27">
        <f>SUM(B31)</f>
        <v>0</v>
      </c>
      <c r="C30" s="27">
        <f>SUM(C31)</f>
        <v>234.44</v>
      </c>
      <c r="D30" s="27">
        <f>D31</f>
        <v>0</v>
      </c>
      <c r="E30" s="27" t="s">
        <v>259</v>
      </c>
      <c r="F30" s="27" t="s">
        <v>259</v>
      </c>
    </row>
    <row r="31" spans="1:6" ht="12" customHeight="1">
      <c r="A31" s="51" t="s">
        <v>72</v>
      </c>
      <c r="B31" s="52">
        <v>0</v>
      </c>
      <c r="C31" s="52">
        <v>234.44</v>
      </c>
      <c r="D31" s="52">
        <v>0</v>
      </c>
      <c r="E31" s="52" t="s">
        <v>259</v>
      </c>
      <c r="F31" s="52" t="s">
        <v>259</v>
      </c>
    </row>
    <row r="32" spans="1:7" ht="23.25" customHeight="1">
      <c r="A32" s="53" t="s">
        <v>73</v>
      </c>
      <c r="B32" s="54">
        <f>SUM(B23+B18+B9+B31+B15)</f>
        <v>435571.09</v>
      </c>
      <c r="C32" s="54">
        <f>C8+C27+C30</f>
        <v>519660.6000000001</v>
      </c>
      <c r="D32" s="54">
        <f>D8+D27</f>
        <v>544275.22</v>
      </c>
      <c r="E32" s="54">
        <f t="shared" si="0"/>
        <v>124.95669076659792</v>
      </c>
      <c r="F32" s="54">
        <f t="shared" si="1"/>
        <v>104.73667235884344</v>
      </c>
      <c r="G32" s="83"/>
    </row>
    <row r="33" spans="1:7" ht="12" customHeight="1">
      <c r="A33" s="71"/>
      <c r="B33" s="72"/>
      <c r="C33" s="72"/>
      <c r="D33" s="72"/>
      <c r="E33" s="72"/>
      <c r="F33" s="72"/>
      <c r="G33" s="84"/>
    </row>
    <row r="34" spans="1:8" ht="12" customHeight="1">
      <c r="A34" s="20" t="s">
        <v>43</v>
      </c>
      <c r="B34" s="27">
        <f>B35+B43+B76+B79+B81</f>
        <v>439281.47</v>
      </c>
      <c r="C34" s="27">
        <f>C35+C43+C76+C79+C81</f>
        <v>506045.06</v>
      </c>
      <c r="D34" s="27">
        <f>D35+D43+D76+D79+D81</f>
        <v>517647.38000000006</v>
      </c>
      <c r="E34" s="27">
        <f t="shared" si="0"/>
        <v>117.83956650846213</v>
      </c>
      <c r="F34" s="27">
        <f t="shared" si="1"/>
        <v>102.29274444453624</v>
      </c>
      <c r="G34" s="83"/>
      <c r="H34" s="61"/>
    </row>
    <row r="35" spans="1:8" ht="12" customHeight="1">
      <c r="A35" s="51" t="s">
        <v>74</v>
      </c>
      <c r="B35" s="52">
        <f>B36+B38+B40</f>
        <v>365287.86</v>
      </c>
      <c r="C35" s="52">
        <f>C36+C38+C40</f>
        <v>396498.42</v>
      </c>
      <c r="D35" s="52">
        <f>D36+D38+D40</f>
        <v>410640.53</v>
      </c>
      <c r="E35" s="52">
        <f t="shared" si="0"/>
        <v>112.41559738667473</v>
      </c>
      <c r="F35" s="52">
        <f t="shared" si="1"/>
        <v>103.5667506569131</v>
      </c>
      <c r="G35" s="83"/>
      <c r="H35" s="61"/>
    </row>
    <row r="36" spans="1:8" ht="12" customHeight="1">
      <c r="A36" s="57" t="s">
        <v>278</v>
      </c>
      <c r="B36" s="58">
        <f>B37</f>
        <v>303412.56</v>
      </c>
      <c r="C36" s="58">
        <f>C37</f>
        <v>330901.76</v>
      </c>
      <c r="D36" s="58">
        <f>D37</f>
        <v>340416.83</v>
      </c>
      <c r="E36" s="58">
        <f t="shared" si="0"/>
        <v>112.19602444935042</v>
      </c>
      <c r="F36" s="58">
        <f t="shared" si="1"/>
        <v>102.87549694507518</v>
      </c>
      <c r="H36" s="61"/>
    </row>
    <row r="37" spans="1:8" ht="12" customHeight="1">
      <c r="A37" s="7" t="s">
        <v>75</v>
      </c>
      <c r="B37" s="26">
        <v>303412.56</v>
      </c>
      <c r="C37" s="26">
        <v>330901.76</v>
      </c>
      <c r="D37" s="26">
        <v>340416.83</v>
      </c>
      <c r="E37" s="26">
        <f t="shared" si="0"/>
        <v>112.19602444935042</v>
      </c>
      <c r="F37" s="26">
        <f t="shared" si="1"/>
        <v>102.87549694507518</v>
      </c>
      <c r="H37" s="61"/>
    </row>
    <row r="38" spans="1:8" ht="12" customHeight="1">
      <c r="A38" s="57" t="s">
        <v>76</v>
      </c>
      <c r="B38" s="58">
        <f>B39</f>
        <v>11794.83</v>
      </c>
      <c r="C38" s="58">
        <f>C39</f>
        <v>13540.85</v>
      </c>
      <c r="D38" s="58">
        <v>14051.67</v>
      </c>
      <c r="E38" s="58">
        <f t="shared" si="0"/>
        <v>119.13414606230018</v>
      </c>
      <c r="F38" s="58">
        <f t="shared" si="1"/>
        <v>103.77243673772325</v>
      </c>
      <c r="H38" s="61"/>
    </row>
    <row r="39" spans="1:8" ht="12" customHeight="1">
      <c r="A39" s="7" t="s">
        <v>77</v>
      </c>
      <c r="B39" s="26">
        <v>11794.83</v>
      </c>
      <c r="C39" s="26">
        <v>13540.85</v>
      </c>
      <c r="D39" s="26">
        <v>14051.67</v>
      </c>
      <c r="E39" s="26">
        <f t="shared" si="0"/>
        <v>119.13414606230018</v>
      </c>
      <c r="F39" s="26">
        <f t="shared" si="1"/>
        <v>103.77243673772325</v>
      </c>
      <c r="H39" s="61"/>
    </row>
    <row r="40" spans="1:8" ht="12" customHeight="1">
      <c r="A40" s="57" t="s">
        <v>78</v>
      </c>
      <c r="B40" s="58">
        <f>SUM(B41:B42)</f>
        <v>50080.47</v>
      </c>
      <c r="C40" s="58">
        <f>SUM(C41:C42)</f>
        <v>52055.81</v>
      </c>
      <c r="D40" s="58">
        <f>SUM(D41:D42)</f>
        <v>56172.03</v>
      </c>
      <c r="E40" s="58">
        <f t="shared" si="0"/>
        <v>112.1635439922988</v>
      </c>
      <c r="F40" s="58">
        <f t="shared" si="1"/>
        <v>107.90732100797203</v>
      </c>
      <c r="H40" s="61"/>
    </row>
    <row r="41" spans="1:8" ht="22.5" customHeight="1">
      <c r="A41" s="7" t="s">
        <v>79</v>
      </c>
      <c r="B41" s="26">
        <v>50012.07</v>
      </c>
      <c r="C41" s="26">
        <v>52055.81</v>
      </c>
      <c r="D41" s="26">
        <v>56164.24</v>
      </c>
      <c r="E41" s="26">
        <f t="shared" si="0"/>
        <v>112.30137044917356</v>
      </c>
      <c r="F41" s="26">
        <f t="shared" si="1"/>
        <v>107.89235629990198</v>
      </c>
      <c r="H41" s="61"/>
    </row>
    <row r="42" spans="1:8" ht="24.75" customHeight="1">
      <c r="A42" s="7" t="s">
        <v>80</v>
      </c>
      <c r="B42" s="26">
        <v>68.4</v>
      </c>
      <c r="C42" s="26">
        <v>0</v>
      </c>
      <c r="D42" s="26">
        <v>7.79</v>
      </c>
      <c r="E42" s="26">
        <f t="shared" si="0"/>
        <v>11.38888888888889</v>
      </c>
      <c r="F42" s="26" t="s">
        <v>259</v>
      </c>
      <c r="H42" s="61"/>
    </row>
    <row r="43" spans="1:8" ht="12" customHeight="1">
      <c r="A43" s="51" t="s">
        <v>81</v>
      </c>
      <c r="B43" s="52">
        <f>B44+B49+B56+B66+B74</f>
        <v>73793.87</v>
      </c>
      <c r="C43" s="52">
        <f>C44+C49+C56+C66+C74</f>
        <v>106462.18000000001</v>
      </c>
      <c r="D43" s="52">
        <f>D44+D49+D56+D66+D74</f>
        <v>102336.9</v>
      </c>
      <c r="E43" s="52">
        <f t="shared" si="0"/>
        <v>138.67940521346827</v>
      </c>
      <c r="F43" s="52">
        <f t="shared" si="1"/>
        <v>96.12512161595788</v>
      </c>
      <c r="H43" s="61"/>
    </row>
    <row r="44" spans="1:8" ht="12" customHeight="1">
      <c r="A44" s="57" t="s">
        <v>82</v>
      </c>
      <c r="B44" s="58">
        <f>SUM(B45:B48)</f>
        <v>28469.17</v>
      </c>
      <c r="C44" s="58">
        <f>SUM(C45:C48)</f>
        <v>31865.09</v>
      </c>
      <c r="D44" s="58">
        <f>SUM(D45:D48)</f>
        <v>28528.499999999996</v>
      </c>
      <c r="E44" s="58">
        <f t="shared" si="0"/>
        <v>100.20840087715939</v>
      </c>
      <c r="F44" s="58">
        <f t="shared" si="1"/>
        <v>89.52901121572228</v>
      </c>
      <c r="H44" s="61"/>
    </row>
    <row r="45" spans="1:8" ht="12" customHeight="1">
      <c r="A45" s="7" t="s">
        <v>83</v>
      </c>
      <c r="B45" s="26">
        <v>183</v>
      </c>
      <c r="C45" s="26">
        <v>835.83</v>
      </c>
      <c r="D45" s="26">
        <v>526.51</v>
      </c>
      <c r="E45" s="26">
        <f t="shared" si="0"/>
        <v>287.7103825136612</v>
      </c>
      <c r="F45" s="26">
        <f t="shared" si="1"/>
        <v>62.9924745462594</v>
      </c>
      <c r="H45" s="61"/>
    </row>
    <row r="46" spans="1:8" ht="21.75" customHeight="1">
      <c r="A46" s="7" t="s">
        <v>84</v>
      </c>
      <c r="B46" s="26">
        <v>27758.22</v>
      </c>
      <c r="C46" s="26">
        <v>29882.66</v>
      </c>
      <c r="D46" s="26">
        <v>26699.32</v>
      </c>
      <c r="E46" s="26">
        <f t="shared" si="0"/>
        <v>96.1852741278079</v>
      </c>
      <c r="F46" s="26">
        <f t="shared" si="1"/>
        <v>89.34720001499197</v>
      </c>
      <c r="H46" s="61"/>
    </row>
    <row r="47" spans="1:8" ht="12" customHeight="1">
      <c r="A47" s="7" t="s">
        <v>85</v>
      </c>
      <c r="B47" s="26">
        <v>330.67</v>
      </c>
      <c r="C47" s="26">
        <v>699</v>
      </c>
      <c r="D47" s="26">
        <v>599</v>
      </c>
      <c r="E47" s="26">
        <f t="shared" si="0"/>
        <v>181.14736746605377</v>
      </c>
      <c r="F47" s="26">
        <f t="shared" si="1"/>
        <v>85.69384835479255</v>
      </c>
      <c r="H47" s="61"/>
    </row>
    <row r="48" spans="1:8" ht="12" customHeight="1">
      <c r="A48" s="7" t="s">
        <v>35</v>
      </c>
      <c r="B48" s="26">
        <v>197.28</v>
      </c>
      <c r="C48" s="26">
        <v>447.6</v>
      </c>
      <c r="D48" s="26">
        <v>703.67</v>
      </c>
      <c r="E48" s="26">
        <f t="shared" si="0"/>
        <v>356.6859286293593</v>
      </c>
      <c r="F48" s="26">
        <f t="shared" si="1"/>
        <v>157.2095621090259</v>
      </c>
      <c r="H48" s="61"/>
    </row>
    <row r="49" spans="1:8" ht="15.75" customHeight="1">
      <c r="A49" s="57" t="s">
        <v>86</v>
      </c>
      <c r="B49" s="58">
        <f>SUM(B50:B55)</f>
        <v>18996.889999999996</v>
      </c>
      <c r="C49" s="58">
        <f>SUM(C50:C55)</f>
        <v>23882.24</v>
      </c>
      <c r="D49" s="58">
        <f>SUM(D50:D55)</f>
        <v>28476.490000000005</v>
      </c>
      <c r="E49" s="58">
        <f t="shared" si="0"/>
        <v>149.90079955192672</v>
      </c>
      <c r="F49" s="58">
        <f t="shared" si="1"/>
        <v>119.23709836263265</v>
      </c>
      <c r="H49" s="61"/>
    </row>
    <row r="50" spans="1:8" ht="27.75" customHeight="1">
      <c r="A50" s="7" t="s">
        <v>87</v>
      </c>
      <c r="B50" s="26">
        <v>2067.99</v>
      </c>
      <c r="C50" s="26">
        <v>2914.73</v>
      </c>
      <c r="D50" s="26">
        <v>1773.93</v>
      </c>
      <c r="E50" s="26">
        <f t="shared" si="0"/>
        <v>85.78039545645774</v>
      </c>
      <c r="F50" s="26">
        <f t="shared" si="1"/>
        <v>60.8608687597136</v>
      </c>
      <c r="H50" s="61"/>
    </row>
    <row r="51" spans="1:8" ht="12" customHeight="1">
      <c r="A51" s="7" t="s">
        <v>88</v>
      </c>
      <c r="B51" s="26">
        <v>2396.25</v>
      </c>
      <c r="C51" s="26">
        <v>7868.56</v>
      </c>
      <c r="D51" s="26">
        <v>5060.4</v>
      </c>
      <c r="E51" s="26">
        <f t="shared" si="0"/>
        <v>211.17996870109545</v>
      </c>
      <c r="F51" s="26">
        <f t="shared" si="1"/>
        <v>64.31164024929592</v>
      </c>
      <c r="H51" s="61"/>
    </row>
    <row r="52" spans="1:8" ht="12" customHeight="1">
      <c r="A52" s="7" t="s">
        <v>89</v>
      </c>
      <c r="B52" s="26">
        <v>13705.67</v>
      </c>
      <c r="C52" s="26">
        <v>11039.77</v>
      </c>
      <c r="D52" s="26">
        <v>15603.86</v>
      </c>
      <c r="E52" s="26">
        <f t="shared" si="0"/>
        <v>113.84966951633886</v>
      </c>
      <c r="F52" s="26">
        <f t="shared" si="1"/>
        <v>141.3422562245409</v>
      </c>
      <c r="H52" s="61"/>
    </row>
    <row r="53" spans="1:8" ht="23.25" customHeight="1">
      <c r="A53" s="7" t="s">
        <v>90</v>
      </c>
      <c r="B53" s="26">
        <v>302.55</v>
      </c>
      <c r="C53" s="26">
        <v>1749.86</v>
      </c>
      <c r="D53" s="26">
        <v>763.71</v>
      </c>
      <c r="E53" s="26">
        <f t="shared" si="0"/>
        <v>252.42439266236985</v>
      </c>
      <c r="F53" s="26">
        <f t="shared" si="1"/>
        <v>43.64406295360772</v>
      </c>
      <c r="H53" s="61"/>
    </row>
    <row r="54" spans="1:8" ht="12" customHeight="1">
      <c r="A54" s="7" t="s">
        <v>91</v>
      </c>
      <c r="B54" s="26">
        <v>342.17</v>
      </c>
      <c r="C54" s="26">
        <v>308.32</v>
      </c>
      <c r="D54" s="26">
        <v>4768.26</v>
      </c>
      <c r="E54" s="26">
        <f t="shared" si="0"/>
        <v>1393.5353771517082</v>
      </c>
      <c r="F54" s="26">
        <f t="shared" si="1"/>
        <v>1546.5295796574987</v>
      </c>
      <c r="H54" s="61"/>
    </row>
    <row r="55" spans="1:8" ht="20.25" customHeight="1">
      <c r="A55" s="7" t="s">
        <v>92</v>
      </c>
      <c r="B55" s="26">
        <v>182.26</v>
      </c>
      <c r="C55" s="26">
        <v>1</v>
      </c>
      <c r="D55" s="26">
        <v>506.33</v>
      </c>
      <c r="E55" s="26">
        <f t="shared" si="0"/>
        <v>277.8064303741907</v>
      </c>
      <c r="F55" s="26">
        <f t="shared" si="1"/>
        <v>50633</v>
      </c>
      <c r="H55" s="61"/>
    </row>
    <row r="56" spans="1:8" ht="12" customHeight="1">
      <c r="A56" s="57" t="s">
        <v>93</v>
      </c>
      <c r="B56" s="58">
        <f>SUM(B57:B65)</f>
        <v>20582.68</v>
      </c>
      <c r="C56" s="58">
        <f>SUM(C57:C65)</f>
        <v>41830.14</v>
      </c>
      <c r="D56" s="58">
        <f>SUM(D57:D65)</f>
        <v>42389.76</v>
      </c>
      <c r="E56" s="58">
        <f t="shared" si="0"/>
        <v>205.94869084103723</v>
      </c>
      <c r="F56" s="58">
        <f t="shared" si="1"/>
        <v>101.33783917529323</v>
      </c>
      <c r="H56" s="61"/>
    </row>
    <row r="57" spans="1:8" ht="12" customHeight="1">
      <c r="A57" s="7" t="s">
        <v>94</v>
      </c>
      <c r="B57" s="26">
        <v>1801.95</v>
      </c>
      <c r="C57" s="26">
        <v>1342.13</v>
      </c>
      <c r="D57" s="26">
        <v>1347.94</v>
      </c>
      <c r="E57" s="26">
        <f t="shared" si="0"/>
        <v>74.80451732844973</v>
      </c>
      <c r="F57" s="26">
        <f t="shared" si="1"/>
        <v>100.43289398195405</v>
      </c>
      <c r="H57" s="61"/>
    </row>
    <row r="58" spans="1:8" ht="20.25" customHeight="1">
      <c r="A58" s="7" t="s">
        <v>95</v>
      </c>
      <c r="B58" s="26">
        <v>9442.52</v>
      </c>
      <c r="C58" s="26">
        <v>5865.55</v>
      </c>
      <c r="D58" s="26">
        <v>4845.57</v>
      </c>
      <c r="E58" s="26">
        <f t="shared" si="0"/>
        <v>51.316491783972914</v>
      </c>
      <c r="F58" s="26">
        <f t="shared" si="1"/>
        <v>82.61066737134625</v>
      </c>
      <c r="H58" s="61"/>
    </row>
    <row r="59" spans="1:8" ht="14.25" customHeight="1">
      <c r="A59" s="7" t="s">
        <v>126</v>
      </c>
      <c r="B59" s="26">
        <v>0</v>
      </c>
      <c r="C59" s="26">
        <v>500</v>
      </c>
      <c r="D59" s="26">
        <v>0</v>
      </c>
      <c r="E59" s="26" t="s">
        <v>259</v>
      </c>
      <c r="F59" s="26" t="s">
        <v>259</v>
      </c>
      <c r="H59" s="61"/>
    </row>
    <row r="60" spans="1:8" ht="12" customHeight="1">
      <c r="A60" s="7" t="s">
        <v>96</v>
      </c>
      <c r="B60" s="26">
        <v>2655.31</v>
      </c>
      <c r="C60" s="26">
        <v>2484.5</v>
      </c>
      <c r="D60" s="26">
        <v>2499.71</v>
      </c>
      <c r="E60" s="26">
        <f t="shared" si="0"/>
        <v>94.14004391201027</v>
      </c>
      <c r="F60" s="26">
        <f t="shared" si="1"/>
        <v>100.61219561279935</v>
      </c>
      <c r="H60" s="61"/>
    </row>
    <row r="61" spans="1:8" ht="12" customHeight="1">
      <c r="A61" s="7" t="s">
        <v>18</v>
      </c>
      <c r="B61" s="26">
        <v>283.98</v>
      </c>
      <c r="C61" s="26">
        <v>20483.18</v>
      </c>
      <c r="D61" s="26">
        <v>27684.41</v>
      </c>
      <c r="E61" s="26">
        <f t="shared" si="0"/>
        <v>9748.718219592927</v>
      </c>
      <c r="F61" s="26">
        <f t="shared" si="1"/>
        <v>135.15679694266223</v>
      </c>
      <c r="H61" s="61"/>
    </row>
    <row r="62" spans="1:8" ht="12" customHeight="1">
      <c r="A62" s="7" t="s">
        <v>97</v>
      </c>
      <c r="B62" s="26">
        <v>3755.38</v>
      </c>
      <c r="C62" s="26">
        <v>1475.01</v>
      </c>
      <c r="D62" s="26">
        <v>175.2</v>
      </c>
      <c r="E62" s="26">
        <f t="shared" si="0"/>
        <v>4.665306839787185</v>
      </c>
      <c r="F62" s="26">
        <f t="shared" si="1"/>
        <v>11.877885573657126</v>
      </c>
      <c r="H62" s="61"/>
    </row>
    <row r="63" spans="1:8" ht="12" customHeight="1">
      <c r="A63" s="7" t="s">
        <v>98</v>
      </c>
      <c r="B63" s="26">
        <v>149.98</v>
      </c>
      <c r="C63" s="26">
        <v>7138.25</v>
      </c>
      <c r="D63" s="26">
        <v>2743.25</v>
      </c>
      <c r="E63" s="26">
        <f t="shared" si="0"/>
        <v>1829.077210294706</v>
      </c>
      <c r="F63" s="26">
        <f t="shared" si="1"/>
        <v>38.43028753546037</v>
      </c>
      <c r="H63" s="61"/>
    </row>
    <row r="64" spans="1:8" ht="12" customHeight="1">
      <c r="A64" s="7" t="s">
        <v>99</v>
      </c>
      <c r="B64" s="26">
        <v>1817.95</v>
      </c>
      <c r="C64" s="26">
        <v>1561.01</v>
      </c>
      <c r="D64" s="26">
        <v>2050.54</v>
      </c>
      <c r="E64" s="26">
        <f t="shared" si="0"/>
        <v>112.79408124535877</v>
      </c>
      <c r="F64" s="26">
        <f t="shared" si="1"/>
        <v>131.35982472886144</v>
      </c>
      <c r="H64" s="61"/>
    </row>
    <row r="65" spans="1:8" ht="12" customHeight="1">
      <c r="A65" s="7" t="s">
        <v>100</v>
      </c>
      <c r="B65" s="26">
        <v>675.61</v>
      </c>
      <c r="C65" s="26">
        <v>980.51</v>
      </c>
      <c r="D65" s="26">
        <v>1043.14</v>
      </c>
      <c r="E65" s="26">
        <f t="shared" si="0"/>
        <v>154.39972765352795</v>
      </c>
      <c r="F65" s="26">
        <f t="shared" si="1"/>
        <v>106.38749222343475</v>
      </c>
      <c r="H65" s="61"/>
    </row>
    <row r="66" spans="1:8" ht="20.25" customHeight="1">
      <c r="A66" s="57" t="s">
        <v>101</v>
      </c>
      <c r="B66" s="58">
        <f>SUM(B67:B73)</f>
        <v>5745.13</v>
      </c>
      <c r="C66" s="58">
        <f>SUM(C67:C73)</f>
        <v>8818.35</v>
      </c>
      <c r="D66" s="58">
        <f>SUM(D67:D73)</f>
        <v>2942.1499999999996</v>
      </c>
      <c r="E66" s="58">
        <f t="shared" si="0"/>
        <v>51.21119974656796</v>
      </c>
      <c r="F66" s="58">
        <f t="shared" si="1"/>
        <v>33.36395130608334</v>
      </c>
      <c r="H66" s="61"/>
    </row>
    <row r="67" spans="1:8" ht="24" customHeight="1">
      <c r="A67" s="7" t="s">
        <v>102</v>
      </c>
      <c r="B67" s="26">
        <v>0</v>
      </c>
      <c r="C67" s="26">
        <v>0</v>
      </c>
      <c r="D67" s="26">
        <v>0</v>
      </c>
      <c r="E67" s="26" t="s">
        <v>259</v>
      </c>
      <c r="F67" s="26" t="s">
        <v>259</v>
      </c>
      <c r="H67" s="61"/>
    </row>
    <row r="68" spans="1:8" ht="12" customHeight="1">
      <c r="A68" s="7" t="s">
        <v>103</v>
      </c>
      <c r="B68" s="26">
        <v>1000.29</v>
      </c>
      <c r="C68" s="26">
        <v>46.68</v>
      </c>
      <c r="D68" s="26">
        <v>161.66</v>
      </c>
      <c r="E68" s="26">
        <f t="shared" si="0"/>
        <v>16.16131321916644</v>
      </c>
      <c r="F68" s="26">
        <f t="shared" si="1"/>
        <v>346.3153384747215</v>
      </c>
      <c r="H68" s="61"/>
    </row>
    <row r="69" spans="1:8" ht="12" customHeight="1">
      <c r="A69" s="7" t="s">
        <v>104</v>
      </c>
      <c r="B69" s="26">
        <v>33.9</v>
      </c>
      <c r="C69" s="26">
        <v>1</v>
      </c>
      <c r="D69" s="26">
        <v>0</v>
      </c>
      <c r="E69" s="26" t="s">
        <v>259</v>
      </c>
      <c r="F69" s="26" t="s">
        <v>259</v>
      </c>
      <c r="H69" s="61"/>
    </row>
    <row r="70" spans="1:8" ht="12" customHeight="1">
      <c r="A70" s="7" t="s">
        <v>105</v>
      </c>
      <c r="B70" s="26">
        <v>159.27</v>
      </c>
      <c r="C70" s="26">
        <v>163.09</v>
      </c>
      <c r="D70" s="26">
        <v>163.09</v>
      </c>
      <c r="E70" s="26">
        <f t="shared" si="0"/>
        <v>102.39844289571167</v>
      </c>
      <c r="F70" s="26">
        <f t="shared" si="1"/>
        <v>100</v>
      </c>
      <c r="H70" s="61"/>
    </row>
    <row r="71" spans="1:11" ht="12" customHeight="1">
      <c r="A71" s="7" t="s">
        <v>106</v>
      </c>
      <c r="B71" s="26">
        <v>1493.13</v>
      </c>
      <c r="C71" s="26">
        <v>1642.67</v>
      </c>
      <c r="D71" s="26">
        <v>1733.08</v>
      </c>
      <c r="E71" s="26">
        <f t="shared" si="0"/>
        <v>116.07026849638007</v>
      </c>
      <c r="F71" s="26">
        <f t="shared" si="1"/>
        <v>105.50384435096518</v>
      </c>
      <c r="H71" s="61"/>
      <c r="K71" s="115"/>
    </row>
    <row r="72" spans="1:8" ht="12" customHeight="1">
      <c r="A72" s="7" t="s">
        <v>107</v>
      </c>
      <c r="B72" s="26">
        <v>2549.21</v>
      </c>
      <c r="C72" s="26">
        <v>4000</v>
      </c>
      <c r="D72" s="26">
        <v>684.35</v>
      </c>
      <c r="E72" s="26">
        <f t="shared" si="0"/>
        <v>26.845571765370448</v>
      </c>
      <c r="F72" s="26">
        <f t="shared" si="1"/>
        <v>17.10875</v>
      </c>
      <c r="H72" s="61"/>
    </row>
    <row r="73" spans="1:8" ht="12" customHeight="1">
      <c r="A73" s="7" t="s">
        <v>108</v>
      </c>
      <c r="B73" s="26">
        <v>509.33</v>
      </c>
      <c r="C73" s="26">
        <v>2964.91</v>
      </c>
      <c r="D73" s="26">
        <v>199.97</v>
      </c>
      <c r="E73" s="26">
        <f>D73/B73*100</f>
        <v>39.261382600671475</v>
      </c>
      <c r="F73" s="26">
        <f aca="true" t="shared" si="4" ref="F73:F101">D73/C73*100</f>
        <v>6.744555483977592</v>
      </c>
      <c r="H73" s="61"/>
    </row>
    <row r="74" spans="1:8" ht="12" customHeight="1">
      <c r="A74" s="57" t="s">
        <v>109</v>
      </c>
      <c r="B74" s="58">
        <f>B75</f>
        <v>0</v>
      </c>
      <c r="C74" s="58">
        <f>C75</f>
        <v>66.36</v>
      </c>
      <c r="D74" s="58">
        <f>D75</f>
        <v>0</v>
      </c>
      <c r="E74" s="58" t="s">
        <v>259</v>
      </c>
      <c r="F74" s="58" t="s">
        <v>259</v>
      </c>
      <c r="H74" s="61"/>
    </row>
    <row r="75" spans="1:8" ht="12" customHeight="1">
      <c r="A75" s="7" t="s">
        <v>110</v>
      </c>
      <c r="B75" s="26">
        <v>0</v>
      </c>
      <c r="C75" s="26">
        <v>66.36</v>
      </c>
      <c r="D75" s="26">
        <v>0</v>
      </c>
      <c r="E75" s="26" t="s">
        <v>259</v>
      </c>
      <c r="F75" s="26" t="s">
        <v>259</v>
      </c>
      <c r="H75" s="61"/>
    </row>
    <row r="76" spans="1:8" ht="12" customHeight="1">
      <c r="A76" s="51" t="s">
        <v>111</v>
      </c>
      <c r="B76" s="52">
        <f aca="true" t="shared" si="5" ref="B76:D77">SUM(B77)</f>
        <v>199.74</v>
      </c>
      <c r="C76" s="52">
        <f t="shared" si="5"/>
        <v>17.24</v>
      </c>
      <c r="D76" s="52">
        <f t="shared" si="5"/>
        <v>1629.25</v>
      </c>
      <c r="E76" s="52">
        <f>D76/B76*100</f>
        <v>815.6853910083107</v>
      </c>
      <c r="F76" s="52">
        <f t="shared" si="4"/>
        <v>9450.4060324826</v>
      </c>
      <c r="H76" s="61"/>
    </row>
    <row r="77" spans="1:8" ht="12" customHeight="1">
      <c r="A77" s="57" t="s">
        <v>112</v>
      </c>
      <c r="B77" s="58">
        <f t="shared" si="5"/>
        <v>199.74</v>
      </c>
      <c r="C77" s="58">
        <f t="shared" si="5"/>
        <v>17.24</v>
      </c>
      <c r="D77" s="58">
        <f t="shared" si="5"/>
        <v>1629.25</v>
      </c>
      <c r="E77" s="58">
        <f>D77/B77*100</f>
        <v>815.6853910083107</v>
      </c>
      <c r="F77" s="58">
        <f t="shared" si="4"/>
        <v>9450.4060324826</v>
      </c>
      <c r="H77" s="61"/>
    </row>
    <row r="78" spans="1:8" ht="12" customHeight="1">
      <c r="A78" s="7" t="s">
        <v>113</v>
      </c>
      <c r="B78" s="26">
        <v>199.74</v>
      </c>
      <c r="C78" s="26">
        <v>17.24</v>
      </c>
      <c r="D78" s="26">
        <v>1629.25</v>
      </c>
      <c r="E78" s="26">
        <f>D78/B78*100</f>
        <v>815.6853910083107</v>
      </c>
      <c r="F78" s="26">
        <f t="shared" si="4"/>
        <v>9450.4060324826</v>
      </c>
      <c r="H78" s="61"/>
    </row>
    <row r="79" spans="1:8" ht="12" customHeight="1">
      <c r="A79" s="51" t="s">
        <v>237</v>
      </c>
      <c r="B79" s="52">
        <f>B80</f>
        <v>0</v>
      </c>
      <c r="C79" s="52">
        <f>C80</f>
        <v>3000.32</v>
      </c>
      <c r="D79" s="52">
        <f>D80</f>
        <v>2973.8</v>
      </c>
      <c r="E79" s="52" t="s">
        <v>259</v>
      </c>
      <c r="F79" s="52">
        <f t="shared" si="4"/>
        <v>99.11609428327644</v>
      </c>
      <c r="H79" s="61"/>
    </row>
    <row r="80" spans="1:8" ht="12" customHeight="1">
      <c r="A80" s="7" t="s">
        <v>238</v>
      </c>
      <c r="B80" s="26">
        <v>0</v>
      </c>
      <c r="C80" s="26">
        <v>3000.32</v>
      </c>
      <c r="D80" s="26">
        <v>2973.8</v>
      </c>
      <c r="E80" s="26" t="s">
        <v>259</v>
      </c>
      <c r="F80" s="26">
        <f t="shared" si="4"/>
        <v>99.11609428327644</v>
      </c>
      <c r="H80" s="61"/>
    </row>
    <row r="81" spans="1:8" ht="12" customHeight="1">
      <c r="A81" s="57" t="s">
        <v>129</v>
      </c>
      <c r="B81" s="58">
        <f>SUM(B82:B83)</f>
        <v>0</v>
      </c>
      <c r="C81" s="58">
        <f>SUM(C82:C83)</f>
        <v>66.9</v>
      </c>
      <c r="D81" s="58">
        <f>SUM(D82:D83)</f>
        <v>66.9</v>
      </c>
      <c r="E81" s="58" t="s">
        <v>259</v>
      </c>
      <c r="F81" s="58">
        <f t="shared" si="4"/>
        <v>100</v>
      </c>
      <c r="H81" s="61"/>
    </row>
    <row r="82" spans="1:8" ht="12" customHeight="1">
      <c r="A82" s="16" t="s">
        <v>146</v>
      </c>
      <c r="B82" s="26">
        <v>0</v>
      </c>
      <c r="C82" s="26">
        <v>0</v>
      </c>
      <c r="D82" s="26">
        <v>0</v>
      </c>
      <c r="E82" s="26" t="s">
        <v>259</v>
      </c>
      <c r="F82" s="26" t="s">
        <v>259</v>
      </c>
      <c r="H82" s="61"/>
    </row>
    <row r="83" spans="1:8" ht="12" customHeight="1">
      <c r="A83" s="16" t="s">
        <v>130</v>
      </c>
      <c r="B83" s="26">
        <v>0</v>
      </c>
      <c r="C83" s="26">
        <v>66.9</v>
      </c>
      <c r="D83" s="26">
        <v>66.9</v>
      </c>
      <c r="E83" s="26" t="s">
        <v>259</v>
      </c>
      <c r="F83" s="26">
        <f t="shared" si="4"/>
        <v>100</v>
      </c>
      <c r="H83" s="61"/>
    </row>
    <row r="84" spans="1:8" ht="23.25" customHeight="1">
      <c r="A84" s="20" t="s">
        <v>44</v>
      </c>
      <c r="B84" s="27">
        <f>SUM(B85+B88)</f>
        <v>1712.63</v>
      </c>
      <c r="C84" s="27">
        <f>SUM(C85+C88)</f>
        <v>13615.54</v>
      </c>
      <c r="D84" s="27">
        <f>SUM(D85+D88)</f>
        <v>6492.47</v>
      </c>
      <c r="E84" s="27">
        <f>D84/B84*100</f>
        <v>379.093557861301</v>
      </c>
      <c r="F84" s="27">
        <f t="shared" si="4"/>
        <v>47.684263716312394</v>
      </c>
      <c r="H84" s="61"/>
    </row>
    <row r="85" spans="1:8" ht="12" customHeight="1">
      <c r="A85" s="51" t="s">
        <v>240</v>
      </c>
      <c r="B85" s="52">
        <v>0</v>
      </c>
      <c r="C85" s="52">
        <f>C86</f>
        <v>0</v>
      </c>
      <c r="D85" s="52">
        <f>D86</f>
        <v>0</v>
      </c>
      <c r="E85" s="52" t="s">
        <v>259</v>
      </c>
      <c r="F85" s="52" t="s">
        <v>259</v>
      </c>
      <c r="H85" s="61"/>
    </row>
    <row r="86" spans="1:8" ht="12" customHeight="1">
      <c r="A86" s="57" t="s">
        <v>114</v>
      </c>
      <c r="B86" s="58">
        <f>B87</f>
        <v>0</v>
      </c>
      <c r="C86" s="58">
        <f>C87</f>
        <v>0</v>
      </c>
      <c r="D86" s="58">
        <f>D87</f>
        <v>0</v>
      </c>
      <c r="E86" s="58" t="s">
        <v>259</v>
      </c>
      <c r="F86" s="58" t="s">
        <v>259</v>
      </c>
      <c r="H86" s="61"/>
    </row>
    <row r="87" spans="1:8" ht="12" customHeight="1">
      <c r="A87" s="7" t="s">
        <v>115</v>
      </c>
      <c r="B87" s="26">
        <v>0</v>
      </c>
      <c r="C87" s="26">
        <v>0</v>
      </c>
      <c r="D87" s="26">
        <v>0</v>
      </c>
      <c r="E87" s="26" t="s">
        <v>259</v>
      </c>
      <c r="F87" s="26" t="s">
        <v>259</v>
      </c>
      <c r="H87" s="61"/>
    </row>
    <row r="88" spans="1:8" ht="23.25" customHeight="1">
      <c r="A88" s="51" t="s">
        <v>116</v>
      </c>
      <c r="B88" s="52">
        <f>B89+B95+B97+B99</f>
        <v>1712.63</v>
      </c>
      <c r="C88" s="52">
        <f>C89+C95+C97+C99</f>
        <v>13615.54</v>
      </c>
      <c r="D88" s="52">
        <f>D89+D95+D97+D99</f>
        <v>6492.47</v>
      </c>
      <c r="E88" s="52">
        <f>D88/B88*100</f>
        <v>379.093557861301</v>
      </c>
      <c r="F88" s="52">
        <f t="shared" si="4"/>
        <v>47.684263716312394</v>
      </c>
      <c r="H88" s="61"/>
    </row>
    <row r="89" spans="1:8" ht="12" customHeight="1">
      <c r="A89" s="51" t="s">
        <v>117</v>
      </c>
      <c r="B89" s="52">
        <f>SUM(B90:B94)</f>
        <v>0</v>
      </c>
      <c r="C89" s="52">
        <f>SUM(C90:C94)</f>
        <v>8207.85</v>
      </c>
      <c r="D89" s="52">
        <f>SUM(D90:D94)</f>
        <v>2503.4</v>
      </c>
      <c r="E89" s="52" t="s">
        <v>259</v>
      </c>
      <c r="F89" s="52">
        <f t="shared" si="4"/>
        <v>30.50007005488648</v>
      </c>
      <c r="H89" s="61"/>
    </row>
    <row r="90" spans="1:8" ht="12" customHeight="1">
      <c r="A90" s="7" t="s">
        <v>118</v>
      </c>
      <c r="B90" s="26">
        <v>0</v>
      </c>
      <c r="C90" s="26">
        <v>8207.85</v>
      </c>
      <c r="D90" s="26">
        <v>2159.4</v>
      </c>
      <c r="E90" s="26" t="s">
        <v>259</v>
      </c>
      <c r="F90" s="26">
        <f t="shared" si="4"/>
        <v>26.308960324567337</v>
      </c>
      <c r="H90" s="61"/>
    </row>
    <row r="91" spans="1:8" ht="12" customHeight="1">
      <c r="A91" s="7" t="s">
        <v>119</v>
      </c>
      <c r="B91" s="26">
        <v>0</v>
      </c>
      <c r="C91" s="26">
        <v>0</v>
      </c>
      <c r="D91" s="26">
        <v>0</v>
      </c>
      <c r="E91" s="26" t="s">
        <v>259</v>
      </c>
      <c r="F91" s="26" t="s">
        <v>259</v>
      </c>
      <c r="H91" s="61"/>
    </row>
    <row r="92" spans="1:8" ht="12" customHeight="1">
      <c r="A92" s="7" t="s">
        <v>120</v>
      </c>
      <c r="B92" s="26">
        <v>0</v>
      </c>
      <c r="C92" s="26">
        <v>0</v>
      </c>
      <c r="D92" s="26">
        <v>0</v>
      </c>
      <c r="E92" s="26" t="s">
        <v>259</v>
      </c>
      <c r="F92" s="26" t="s">
        <v>259</v>
      </c>
      <c r="H92" s="61"/>
    </row>
    <row r="93" spans="1:8" ht="12" customHeight="1">
      <c r="A93" s="7" t="s">
        <v>121</v>
      </c>
      <c r="B93" s="26">
        <v>0</v>
      </c>
      <c r="C93" s="26">
        <v>0</v>
      </c>
      <c r="D93" s="26">
        <v>0</v>
      </c>
      <c r="E93" s="26" t="s">
        <v>259</v>
      </c>
      <c r="F93" s="26" t="s">
        <v>259</v>
      </c>
      <c r="H93" s="61"/>
    </row>
    <row r="94" spans="1:8" ht="22.5" customHeight="1">
      <c r="A94" s="7" t="s">
        <v>122</v>
      </c>
      <c r="B94" s="26">
        <v>0</v>
      </c>
      <c r="C94" s="26">
        <v>0</v>
      </c>
      <c r="D94" s="26">
        <v>344</v>
      </c>
      <c r="E94" s="26" t="s">
        <v>259</v>
      </c>
      <c r="F94" s="26" t="s">
        <v>259</v>
      </c>
      <c r="H94" s="61"/>
    </row>
    <row r="95" spans="1:8" ht="22.5" customHeight="1">
      <c r="A95" s="51" t="s">
        <v>243</v>
      </c>
      <c r="B95" s="52">
        <f>B96</f>
        <v>0</v>
      </c>
      <c r="C95" s="52">
        <f>C96</f>
        <v>0</v>
      </c>
      <c r="D95" s="52">
        <f>D96</f>
        <v>100</v>
      </c>
      <c r="E95" s="52" t="s">
        <v>259</v>
      </c>
      <c r="F95" s="52" t="s">
        <v>259</v>
      </c>
      <c r="H95" s="61"/>
    </row>
    <row r="96" spans="1:8" ht="22.5" customHeight="1">
      <c r="A96" s="7" t="s">
        <v>241</v>
      </c>
      <c r="B96" s="26">
        <v>0</v>
      </c>
      <c r="C96" s="26">
        <v>0</v>
      </c>
      <c r="D96" s="26">
        <v>100</v>
      </c>
      <c r="E96" s="26" t="s">
        <v>259</v>
      </c>
      <c r="F96" s="26" t="s">
        <v>259</v>
      </c>
      <c r="H96" s="61"/>
    </row>
    <row r="97" spans="1:8" ht="22.5" customHeight="1">
      <c r="A97" s="51" t="s">
        <v>123</v>
      </c>
      <c r="B97" s="52">
        <f>B98</f>
        <v>1712.63</v>
      </c>
      <c r="C97" s="52">
        <f>C98</f>
        <v>3432.69</v>
      </c>
      <c r="D97" s="52">
        <f>D98</f>
        <v>1914.07</v>
      </c>
      <c r="E97" s="52">
        <f>D97/B97*100</f>
        <v>111.76202682424108</v>
      </c>
      <c r="F97" s="52">
        <f t="shared" si="4"/>
        <v>55.76005989471814</v>
      </c>
      <c r="H97" s="61"/>
    </row>
    <row r="98" spans="1:8" ht="12" customHeight="1">
      <c r="A98" s="7" t="s">
        <v>124</v>
      </c>
      <c r="B98" s="26">
        <v>1712.63</v>
      </c>
      <c r="C98" s="26">
        <v>3432.69</v>
      </c>
      <c r="D98" s="26">
        <v>1914.07</v>
      </c>
      <c r="E98" s="26">
        <f>D98/B98*100</f>
        <v>111.76202682424108</v>
      </c>
      <c r="F98" s="26">
        <f t="shared" si="4"/>
        <v>55.76005989471814</v>
      </c>
      <c r="H98" s="61"/>
    </row>
    <row r="99" spans="1:8" ht="12" customHeight="1">
      <c r="A99" s="51" t="s">
        <v>242</v>
      </c>
      <c r="B99" s="52">
        <f>B100</f>
        <v>0</v>
      </c>
      <c r="C99" s="52">
        <f>C100</f>
        <v>1975</v>
      </c>
      <c r="D99" s="52">
        <f>D100</f>
        <v>1975</v>
      </c>
      <c r="E99" s="52" t="s">
        <v>259</v>
      </c>
      <c r="F99" s="52">
        <f t="shared" si="4"/>
        <v>100</v>
      </c>
      <c r="H99" s="61"/>
    </row>
    <row r="100" spans="1:8" ht="12" customHeight="1">
      <c r="A100" s="7" t="s">
        <v>239</v>
      </c>
      <c r="B100" s="26">
        <v>0</v>
      </c>
      <c r="C100" s="26">
        <v>1975</v>
      </c>
      <c r="D100" s="26">
        <v>1975</v>
      </c>
      <c r="E100" s="26" t="s">
        <v>259</v>
      </c>
      <c r="F100" s="26">
        <f t="shared" si="4"/>
        <v>100</v>
      </c>
      <c r="H100" s="61"/>
    </row>
    <row r="101" spans="1:6" ht="24" customHeight="1">
      <c r="A101" s="53" t="s">
        <v>125</v>
      </c>
      <c r="B101" s="54">
        <f>SUM(B84+B34)</f>
        <v>440994.1</v>
      </c>
      <c r="C101" s="54">
        <f>C34+C84</f>
        <v>519660.6</v>
      </c>
      <c r="D101" s="54">
        <f>D34+D84</f>
        <v>524139.85000000003</v>
      </c>
      <c r="E101" s="54">
        <f>D101/B101*100</f>
        <v>118.85416380854078</v>
      </c>
      <c r="F101" s="54">
        <f t="shared" si="4"/>
        <v>100.86195682335742</v>
      </c>
    </row>
    <row r="104" spans="2:4" ht="12">
      <c r="B104" s="160"/>
      <c r="C104" s="160"/>
      <c r="D104" s="160"/>
    </row>
    <row r="105" spans="2:4" ht="12">
      <c r="B105" s="13"/>
      <c r="C105" s="13"/>
      <c r="D105" s="13"/>
    </row>
    <row r="107" spans="1:6" ht="12.75">
      <c r="A107" s="116" t="s">
        <v>286</v>
      </c>
      <c r="B107" s="116"/>
      <c r="C107" s="116"/>
      <c r="D107" s="116"/>
      <c r="E107" s="116"/>
      <c r="F107" s="60"/>
    </row>
    <row r="108" spans="1:6" ht="12.75">
      <c r="A108" s="116"/>
      <c r="B108" s="116"/>
      <c r="C108" s="116"/>
      <c r="D108" s="116"/>
      <c r="E108" s="116" t="s">
        <v>127</v>
      </c>
      <c r="F108" s="60"/>
    </row>
    <row r="109" spans="1:6" ht="12.75">
      <c r="A109" s="116"/>
      <c r="B109" s="116"/>
      <c r="C109" s="116"/>
      <c r="D109" s="116"/>
      <c r="E109" s="116"/>
      <c r="F109" s="60"/>
    </row>
    <row r="110" spans="1:6" ht="12.75">
      <c r="A110" s="116"/>
      <c r="B110" s="116"/>
      <c r="C110" s="116"/>
      <c r="D110" s="116"/>
      <c r="E110" s="116" t="s">
        <v>147</v>
      </c>
      <c r="F110" s="60"/>
    </row>
  </sheetData>
  <sheetProtection/>
  <mergeCells count="3">
    <mergeCell ref="A1:D1"/>
    <mergeCell ref="B4:F4"/>
    <mergeCell ref="A3:F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ignoredErrors>
    <ignoredError sqref="B66 B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40"/>
  <sheetViews>
    <sheetView zoomScalePageLayoutView="0" workbookViewId="0" topLeftCell="A4">
      <selection activeCell="M20" sqref="M20"/>
    </sheetView>
  </sheetViews>
  <sheetFormatPr defaultColWidth="9.140625" defaultRowHeight="12.75"/>
  <cols>
    <col min="1" max="1" width="47.28125" style="0" customWidth="1"/>
    <col min="2" max="2" width="12.7109375" style="0" customWidth="1"/>
    <col min="3" max="4" width="14.7109375" style="0" customWidth="1"/>
    <col min="5" max="7" width="10.7109375" style="0" customWidth="1"/>
  </cols>
  <sheetData>
    <row r="1" spans="1:4" ht="12.75">
      <c r="A1" s="184" t="s">
        <v>199</v>
      </c>
      <c r="B1" s="184"/>
      <c r="C1" s="184"/>
      <c r="D1" s="184"/>
    </row>
    <row r="2" spans="1:7" ht="26.25" customHeight="1">
      <c r="A2" s="195" t="s">
        <v>206</v>
      </c>
      <c r="B2" s="196"/>
      <c r="C2" s="196"/>
      <c r="D2" s="196"/>
      <c r="E2" s="196"/>
      <c r="F2" s="196"/>
      <c r="G2" s="196"/>
    </row>
    <row r="4" spans="1:7" ht="12.75">
      <c r="A4" s="191" t="s">
        <v>131</v>
      </c>
      <c r="B4" s="192"/>
      <c r="C4" s="192"/>
      <c r="D4" s="192"/>
      <c r="E4" s="192"/>
      <c r="F4" s="192"/>
      <c r="G4" s="2"/>
    </row>
    <row r="5" spans="1:6" ht="39">
      <c r="A5" s="94" t="s">
        <v>1</v>
      </c>
      <c r="B5" s="98" t="s">
        <v>214</v>
      </c>
      <c r="C5" s="94" t="s">
        <v>211</v>
      </c>
      <c r="D5" s="94" t="s">
        <v>212</v>
      </c>
      <c r="E5" s="94" t="s">
        <v>213</v>
      </c>
      <c r="F5" s="94" t="s">
        <v>200</v>
      </c>
    </row>
    <row r="6" spans="1:6" ht="15" customHeight="1">
      <c r="A6" s="77" t="s">
        <v>287</v>
      </c>
      <c r="B6" s="68">
        <v>994.72</v>
      </c>
      <c r="C6" s="68">
        <v>642.06</v>
      </c>
      <c r="D6" s="68">
        <v>583.39</v>
      </c>
      <c r="E6" s="69">
        <f>(D6/B6)*100</f>
        <v>58.64866495094097</v>
      </c>
      <c r="F6" s="69">
        <f>(D6/C6)*100</f>
        <v>90.86222471420116</v>
      </c>
    </row>
    <row r="7" spans="1:6" ht="15" customHeight="1">
      <c r="A7" s="77" t="s">
        <v>197</v>
      </c>
      <c r="B7" s="62">
        <v>0</v>
      </c>
      <c r="C7" s="62">
        <v>315.49</v>
      </c>
      <c r="D7" s="62">
        <v>0</v>
      </c>
      <c r="E7" s="69"/>
      <c r="F7" s="69">
        <f aca="true" t="shared" si="0" ref="F7:F15">(D7/C7)*100</f>
        <v>0</v>
      </c>
    </row>
    <row r="8" spans="1:6" ht="27" customHeight="1">
      <c r="A8" s="77" t="s">
        <v>2</v>
      </c>
      <c r="B8" s="62">
        <v>0</v>
      </c>
      <c r="C8" s="62">
        <v>265.45</v>
      </c>
      <c r="D8" s="62">
        <v>0</v>
      </c>
      <c r="E8" s="69"/>
      <c r="F8" s="69">
        <f t="shared" si="0"/>
        <v>0</v>
      </c>
    </row>
    <row r="9" spans="1:6" ht="15" customHeight="1">
      <c r="A9" s="77" t="s">
        <v>3</v>
      </c>
      <c r="B9" s="62"/>
      <c r="C9" s="62">
        <v>264.44</v>
      </c>
      <c r="D9" s="62"/>
      <c r="E9" s="69"/>
      <c r="F9" s="69">
        <f t="shared" si="0"/>
        <v>0</v>
      </c>
    </row>
    <row r="10" spans="1:6" ht="15" customHeight="1">
      <c r="A10" s="77" t="s">
        <v>201</v>
      </c>
      <c r="B10" s="62">
        <v>40117.26</v>
      </c>
      <c r="C10" s="62">
        <v>55276.4</v>
      </c>
      <c r="D10" s="62">
        <v>57421.3</v>
      </c>
      <c r="E10" s="69">
        <f aca="true" t="shared" si="1" ref="E10:E15">(D10/B10)*100</f>
        <v>143.13365369419546</v>
      </c>
      <c r="F10" s="69">
        <f t="shared" si="0"/>
        <v>103.8803178209869</v>
      </c>
    </row>
    <row r="11" spans="1:6" ht="15" customHeight="1">
      <c r="A11" s="77" t="s">
        <v>4</v>
      </c>
      <c r="B11" s="62">
        <v>394459.11</v>
      </c>
      <c r="C11" s="62">
        <v>457977.68</v>
      </c>
      <c r="D11" s="62">
        <v>483756.19</v>
      </c>
      <c r="E11" s="69">
        <f t="shared" si="1"/>
        <v>122.6378546562152</v>
      </c>
      <c r="F11" s="69">
        <f t="shared" si="0"/>
        <v>105.62876994354835</v>
      </c>
    </row>
    <row r="12" spans="1:6" ht="15" customHeight="1">
      <c r="A12" s="77" t="s">
        <v>198</v>
      </c>
      <c r="B12" s="62"/>
      <c r="C12" s="62">
        <v>3500</v>
      </c>
      <c r="D12" s="62">
        <v>1000</v>
      </c>
      <c r="E12" s="69"/>
      <c r="F12" s="69">
        <f t="shared" si="0"/>
        <v>28.57142857142857</v>
      </c>
    </row>
    <row r="13" spans="1:6" ht="15" customHeight="1">
      <c r="A13" s="77" t="s">
        <v>5</v>
      </c>
      <c r="B13" s="66"/>
      <c r="C13" s="62">
        <v>199.08</v>
      </c>
      <c r="D13" s="93">
        <v>264.34</v>
      </c>
      <c r="E13" s="69"/>
      <c r="F13" s="69">
        <f t="shared" si="0"/>
        <v>132.78079164155113</v>
      </c>
    </row>
    <row r="14" spans="1:6" ht="15" customHeight="1">
      <c r="A14" s="77" t="s">
        <v>196</v>
      </c>
      <c r="B14" s="99"/>
      <c r="C14" s="62">
        <v>1250</v>
      </c>
      <c r="D14" s="70">
        <v>1250</v>
      </c>
      <c r="E14" s="69"/>
      <c r="F14" s="69">
        <f t="shared" si="0"/>
        <v>100</v>
      </c>
    </row>
    <row r="15" spans="1:6" ht="21.75" customHeight="1">
      <c r="A15" s="95" t="s">
        <v>6</v>
      </c>
      <c r="B15" s="96">
        <f>SUM(B6:B14)</f>
        <v>435571.08999999997</v>
      </c>
      <c r="C15" s="97">
        <f>SUM(C6:C14)</f>
        <v>519690.60000000003</v>
      </c>
      <c r="D15" s="97">
        <f>SUM(D6:D14)</f>
        <v>544275.22</v>
      </c>
      <c r="E15" s="180">
        <f t="shared" si="1"/>
        <v>124.95669076659794</v>
      </c>
      <c r="F15" s="69">
        <f t="shared" si="0"/>
        <v>104.73062626108687</v>
      </c>
    </row>
    <row r="16" spans="1:7" ht="12">
      <c r="A16" s="5"/>
      <c r="B16" s="2"/>
      <c r="C16" s="2"/>
      <c r="D16" s="2"/>
      <c r="E16" s="2"/>
      <c r="F16" s="2"/>
      <c r="G16" s="2"/>
    </row>
    <row r="17" spans="1:7" ht="21.75" customHeight="1">
      <c r="A17" s="5"/>
      <c r="B17" s="2"/>
      <c r="C17" s="2"/>
      <c r="D17" s="2"/>
      <c r="E17" s="2"/>
      <c r="F17" s="2"/>
      <c r="G17" s="2"/>
    </row>
    <row r="18" spans="1:7" ht="26.25" customHeight="1">
      <c r="A18" s="193" t="s">
        <v>273</v>
      </c>
      <c r="B18" s="194"/>
      <c r="C18" s="194"/>
      <c r="D18" s="194"/>
      <c r="E18" s="194"/>
      <c r="F18" s="2"/>
      <c r="G18" s="2"/>
    </row>
    <row r="19" spans="1:7" ht="12">
      <c r="A19" s="5"/>
      <c r="B19" s="2"/>
      <c r="C19" s="2"/>
      <c r="D19" s="2"/>
      <c r="E19" s="2"/>
      <c r="F19" s="2"/>
      <c r="G19" s="2"/>
    </row>
    <row r="20" spans="1:6" ht="26.25">
      <c r="A20" s="94" t="s">
        <v>1</v>
      </c>
      <c r="B20" s="94" t="s">
        <v>210</v>
      </c>
      <c r="C20" s="94" t="s">
        <v>272</v>
      </c>
      <c r="D20" s="94" t="s">
        <v>209</v>
      </c>
      <c r="E20" s="94" t="s">
        <v>276</v>
      </c>
      <c r="F20" s="94" t="s">
        <v>277</v>
      </c>
    </row>
    <row r="21" spans="1:6" ht="12.75">
      <c r="A21" s="94">
        <v>1</v>
      </c>
      <c r="B21" s="94">
        <v>2</v>
      </c>
      <c r="C21" s="94">
        <v>3</v>
      </c>
      <c r="D21" s="94">
        <v>4</v>
      </c>
      <c r="E21" s="94">
        <v>5</v>
      </c>
      <c r="F21" s="94">
        <v>6</v>
      </c>
    </row>
    <row r="22" spans="1:6" ht="15" customHeight="1">
      <c r="A22" s="77" t="s">
        <v>192</v>
      </c>
      <c r="B22" s="64">
        <v>994.72</v>
      </c>
      <c r="C22" s="64">
        <v>642.06</v>
      </c>
      <c r="D22" s="64">
        <v>583.39</v>
      </c>
      <c r="E22" s="172">
        <f>D22/B22*100</f>
        <v>58.64866495094097</v>
      </c>
      <c r="F22" s="172">
        <f>D22/C22*100</f>
        <v>90.86222471420116</v>
      </c>
    </row>
    <row r="23" spans="1:6" ht="15" customHeight="1">
      <c r="A23" s="77" t="s">
        <v>193</v>
      </c>
      <c r="B23" s="64">
        <v>0</v>
      </c>
      <c r="C23" s="64">
        <v>315.49</v>
      </c>
      <c r="D23" s="64">
        <v>0</v>
      </c>
      <c r="E23" s="172" t="s">
        <v>259</v>
      </c>
      <c r="F23" s="172" t="s">
        <v>259</v>
      </c>
    </row>
    <row r="24" spans="1:6" ht="28.5" customHeight="1">
      <c r="A24" s="77" t="s">
        <v>2</v>
      </c>
      <c r="B24" s="64">
        <v>0</v>
      </c>
      <c r="C24" s="67">
        <v>265.45</v>
      </c>
      <c r="D24" s="64">
        <v>0</v>
      </c>
      <c r="E24" s="172" t="s">
        <v>259</v>
      </c>
      <c r="F24" s="172" t="s">
        <v>259</v>
      </c>
    </row>
    <row r="25" spans="1:6" ht="15" customHeight="1">
      <c r="A25" s="77" t="s">
        <v>3</v>
      </c>
      <c r="B25" s="64">
        <v>0</v>
      </c>
      <c r="C25" s="67">
        <v>234.44</v>
      </c>
      <c r="D25" s="64">
        <v>4</v>
      </c>
      <c r="E25" s="172" t="s">
        <v>259</v>
      </c>
      <c r="F25" s="172">
        <f aca="true" t="shared" si="2" ref="F25:F31">D25/C25*100</f>
        <v>1.7061934823408973</v>
      </c>
    </row>
    <row r="26" spans="1:6" ht="15" customHeight="1">
      <c r="A26" s="77" t="s">
        <v>201</v>
      </c>
      <c r="B26" s="64">
        <v>40110.02</v>
      </c>
      <c r="C26" s="67">
        <v>55276.4</v>
      </c>
      <c r="D26" s="64">
        <v>66436.85</v>
      </c>
      <c r="E26" s="172">
        <f>D26/B26*100</f>
        <v>165.63654169207598</v>
      </c>
      <c r="F26" s="172">
        <f t="shared" si="2"/>
        <v>120.19026202864151</v>
      </c>
    </row>
    <row r="27" spans="1:6" ht="15" customHeight="1">
      <c r="A27" s="77" t="s">
        <v>4</v>
      </c>
      <c r="B27" s="64">
        <v>399889.36</v>
      </c>
      <c r="C27" s="67">
        <v>457977.68</v>
      </c>
      <c r="D27" s="64">
        <v>455185.34</v>
      </c>
      <c r="E27" s="172">
        <f>D27/B27*100</f>
        <v>113.82781977494976</v>
      </c>
      <c r="F27" s="172">
        <f t="shared" si="2"/>
        <v>99.39028906386879</v>
      </c>
    </row>
    <row r="28" spans="1:6" ht="15" customHeight="1">
      <c r="A28" s="100" t="s">
        <v>191</v>
      </c>
      <c r="B28" s="64">
        <v>0</v>
      </c>
      <c r="C28" s="67">
        <v>3500</v>
      </c>
      <c r="D28" s="64">
        <v>997.84</v>
      </c>
      <c r="E28" s="172" t="s">
        <v>259</v>
      </c>
      <c r="F28" s="172">
        <f t="shared" si="2"/>
        <v>28.50971428571429</v>
      </c>
    </row>
    <row r="29" spans="1:6" ht="15" customHeight="1">
      <c r="A29" s="77" t="s">
        <v>5</v>
      </c>
      <c r="B29" s="64">
        <v>0</v>
      </c>
      <c r="C29" s="67">
        <v>199.08</v>
      </c>
      <c r="D29" s="64">
        <v>264.34</v>
      </c>
      <c r="E29" s="172" t="s">
        <v>259</v>
      </c>
      <c r="F29" s="172">
        <f t="shared" si="2"/>
        <v>132.78079164155113</v>
      </c>
    </row>
    <row r="30" spans="1:6" ht="15" customHeight="1">
      <c r="A30" s="77" t="s">
        <v>190</v>
      </c>
      <c r="B30" s="64">
        <v>0</v>
      </c>
      <c r="C30" s="67">
        <v>1250</v>
      </c>
      <c r="D30" s="64">
        <v>668.09</v>
      </c>
      <c r="E30" s="172" t="s">
        <v>259</v>
      </c>
      <c r="F30" s="172">
        <f t="shared" si="2"/>
        <v>53.44720000000001</v>
      </c>
    </row>
    <row r="31" spans="1:6" ht="19.5" customHeight="1">
      <c r="A31" s="95" t="s">
        <v>7</v>
      </c>
      <c r="B31" s="63">
        <f>SUM(B22:B30)</f>
        <v>440994.1</v>
      </c>
      <c r="C31" s="63">
        <f>SUM(C22:C30)</f>
        <v>519660.60000000003</v>
      </c>
      <c r="D31" s="63">
        <f>SUM(D22:D30)</f>
        <v>524139.8500000001</v>
      </c>
      <c r="E31" s="173">
        <f>D31/B31*100</f>
        <v>118.85416380854078</v>
      </c>
      <c r="F31" s="173">
        <f t="shared" si="2"/>
        <v>100.86195682335742</v>
      </c>
    </row>
    <row r="37" spans="1:6" ht="12.75">
      <c r="A37" s="116" t="s">
        <v>282</v>
      </c>
      <c r="B37" s="116"/>
      <c r="C37" s="116"/>
      <c r="D37" s="116"/>
      <c r="E37" s="116"/>
      <c r="F37" s="60"/>
    </row>
    <row r="38" spans="1:6" ht="12.75">
      <c r="A38" s="116"/>
      <c r="B38" s="116"/>
      <c r="C38" s="116"/>
      <c r="D38" s="116"/>
      <c r="E38" s="116" t="s">
        <v>127</v>
      </c>
      <c r="F38" s="60"/>
    </row>
    <row r="39" spans="1:6" ht="12.75">
      <c r="A39" s="116"/>
      <c r="B39" s="116"/>
      <c r="C39" s="116"/>
      <c r="D39" s="116"/>
      <c r="E39" s="116"/>
      <c r="F39" s="60"/>
    </row>
    <row r="40" spans="1:6" ht="12.75">
      <c r="A40" s="116"/>
      <c r="B40" s="116"/>
      <c r="C40" s="116"/>
      <c r="D40" s="116"/>
      <c r="E40" s="116" t="s">
        <v>147</v>
      </c>
      <c r="F40" s="60"/>
    </row>
  </sheetData>
  <sheetProtection/>
  <mergeCells count="4">
    <mergeCell ref="A4:F4"/>
    <mergeCell ref="A18:E18"/>
    <mergeCell ref="A2:G2"/>
    <mergeCell ref="A1:D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P212"/>
  <sheetViews>
    <sheetView zoomScalePageLayoutView="0" workbookViewId="0" topLeftCell="A1">
      <selection activeCell="O70" sqref="O70"/>
    </sheetView>
  </sheetViews>
  <sheetFormatPr defaultColWidth="9.140625" defaultRowHeight="12.75"/>
  <cols>
    <col min="1" max="1" width="66.28125" style="0" bestFit="1" customWidth="1"/>
    <col min="2" max="2" width="11.28125" style="0" bestFit="1" customWidth="1"/>
    <col min="3" max="3" width="11.421875" style="0" bestFit="1" customWidth="1"/>
    <col min="4" max="4" width="11.28125" style="0" bestFit="1" customWidth="1"/>
    <col min="5" max="5" width="8.28125" style="134" customWidth="1"/>
    <col min="6" max="6" width="9.140625" style="134" bestFit="1" customWidth="1"/>
    <col min="7" max="7" width="11.421875" style="0" bestFit="1" customWidth="1"/>
    <col min="8" max="8" width="11.28125" style="0" bestFit="1" customWidth="1"/>
  </cols>
  <sheetData>
    <row r="1" spans="1:4" ht="12.75">
      <c r="A1" s="184" t="s">
        <v>199</v>
      </c>
      <c r="B1" s="184"/>
      <c r="C1" s="184"/>
      <c r="D1" s="184"/>
    </row>
    <row r="2" ht="12">
      <c r="D2" s="167" t="s">
        <v>271</v>
      </c>
    </row>
    <row r="3" spans="1:7" ht="36" customHeight="1">
      <c r="A3" s="199" t="s">
        <v>256</v>
      </c>
      <c r="B3" s="200"/>
      <c r="C3" s="200"/>
      <c r="D3" s="200"/>
      <c r="E3" s="201"/>
      <c r="F3" s="202"/>
      <c r="G3" s="102"/>
    </row>
    <row r="4" spans="1:7" ht="33.75" customHeight="1">
      <c r="A4" s="125" t="s">
        <v>1</v>
      </c>
      <c r="B4" s="125" t="s">
        <v>210</v>
      </c>
      <c r="C4" s="125" t="s">
        <v>258</v>
      </c>
      <c r="D4" s="125" t="s">
        <v>257</v>
      </c>
      <c r="E4" s="125" t="s">
        <v>263</v>
      </c>
      <c r="F4" s="125" t="s">
        <v>262</v>
      </c>
      <c r="G4" s="123"/>
    </row>
    <row r="5" spans="1:6" ht="12" customHeight="1">
      <c r="A5" s="126">
        <v>1</v>
      </c>
      <c r="B5" s="126">
        <v>2</v>
      </c>
      <c r="C5" s="126">
        <v>3</v>
      </c>
      <c r="D5" s="126">
        <v>4</v>
      </c>
      <c r="E5" s="126">
        <v>5</v>
      </c>
      <c r="F5" s="126">
        <v>6</v>
      </c>
    </row>
    <row r="6" spans="1:6" ht="28.5" customHeight="1">
      <c r="A6" s="142" t="s">
        <v>148</v>
      </c>
      <c r="B6" s="168">
        <f>B7+B39+B54</f>
        <v>430623.98</v>
      </c>
      <c r="C6" s="168">
        <f>C7+C39+C48+C54</f>
        <v>465412.14</v>
      </c>
      <c r="D6" s="168">
        <f>D7+D39+D48+D54</f>
        <v>503011.52999999997</v>
      </c>
      <c r="E6" s="175">
        <f>D6/B6*100</f>
        <v>116.80992080376016</v>
      </c>
      <c r="F6" s="175">
        <f>D6/C6*100</f>
        <v>108.07872996179258</v>
      </c>
    </row>
    <row r="7" spans="1:6" ht="23.25" customHeight="1">
      <c r="A7" s="147" t="s">
        <v>149</v>
      </c>
      <c r="B7" s="129">
        <f>B9</f>
        <v>36813.189999999995</v>
      </c>
      <c r="C7" s="129">
        <f>C9</f>
        <v>42259.939999999995</v>
      </c>
      <c r="D7" s="129">
        <f>D9</f>
        <v>61880.549999999996</v>
      </c>
      <c r="E7" s="135">
        <f>D7/B7*100</f>
        <v>168.09341977698756</v>
      </c>
      <c r="F7" s="135">
        <f>D7/C7*100</f>
        <v>146.42839057509312</v>
      </c>
    </row>
    <row r="8" spans="1:7" ht="12.75">
      <c r="A8" s="124" t="s">
        <v>152</v>
      </c>
      <c r="B8" s="124"/>
      <c r="C8" s="124"/>
      <c r="D8" s="124"/>
      <c r="E8" s="148"/>
      <c r="F8" s="148"/>
      <c r="G8" s="101"/>
    </row>
    <row r="9" spans="1:6" ht="12.75">
      <c r="A9" s="151" t="s">
        <v>173</v>
      </c>
      <c r="B9" s="128">
        <f>B10+B15+B22+B31+B37</f>
        <v>36813.189999999995</v>
      </c>
      <c r="C9" s="128">
        <f>C10+C15+C22+C31+C37</f>
        <v>42259.939999999995</v>
      </c>
      <c r="D9" s="128">
        <f>D10+D15+D22+D31+D37</f>
        <v>61880.549999999996</v>
      </c>
      <c r="E9" s="136">
        <f>D9/B9*100</f>
        <v>168.09341977698756</v>
      </c>
      <c r="F9" s="136">
        <f>D9/C9*100</f>
        <v>146.42839057509312</v>
      </c>
    </row>
    <row r="10" spans="1:6" ht="12" customHeight="1">
      <c r="A10" s="152" t="s">
        <v>8</v>
      </c>
      <c r="B10" s="130">
        <f>SUM(B11:B14)</f>
        <v>581.36</v>
      </c>
      <c r="C10" s="130">
        <f>SUM(C11:C14)</f>
        <v>1039.03</v>
      </c>
      <c r="D10" s="130">
        <f>SUM(D11:D14)</f>
        <v>1447.0300000000002</v>
      </c>
      <c r="E10" s="130">
        <f>D10/B10*100</f>
        <v>248.9042933810376</v>
      </c>
      <c r="F10" s="130">
        <f>D10/C10*100</f>
        <v>139.26739362674806</v>
      </c>
    </row>
    <row r="11" spans="1:17" s="17" customFormat="1" ht="12" customHeight="1">
      <c r="A11" s="149" t="s">
        <v>9</v>
      </c>
      <c r="B11" s="150">
        <v>183</v>
      </c>
      <c r="C11" s="150">
        <v>411.84</v>
      </c>
      <c r="D11" s="150">
        <v>380.96</v>
      </c>
      <c r="E11" s="150">
        <f>D11/B11*100</f>
        <v>208.17486338797812</v>
      </c>
      <c r="F11" s="150">
        <f>D11/C11*100</f>
        <v>92.50194250194251</v>
      </c>
      <c r="G11"/>
      <c r="H11"/>
      <c r="I11"/>
      <c r="J11"/>
      <c r="K11"/>
      <c r="L11"/>
      <c r="M11"/>
      <c r="N11"/>
      <c r="O11"/>
      <c r="P11"/>
      <c r="Q11"/>
    </row>
    <row r="12" spans="1:17" s="17" customFormat="1" ht="12" customHeight="1">
      <c r="A12" s="30" t="s">
        <v>10</v>
      </c>
      <c r="B12" s="18">
        <v>0</v>
      </c>
      <c r="C12" s="18">
        <v>0</v>
      </c>
      <c r="D12" s="18">
        <v>0</v>
      </c>
      <c r="E12" s="18" t="s">
        <v>259</v>
      </c>
      <c r="F12" s="18" t="s">
        <v>259</v>
      </c>
      <c r="G12"/>
      <c r="H12"/>
      <c r="I12"/>
      <c r="J12"/>
      <c r="K12"/>
      <c r="L12"/>
      <c r="M12"/>
      <c r="N12"/>
      <c r="O12"/>
      <c r="P12"/>
      <c r="Q12"/>
    </row>
    <row r="13" spans="1:17" s="17" customFormat="1" ht="12" customHeight="1">
      <c r="A13" s="30" t="s">
        <v>11</v>
      </c>
      <c r="B13" s="18">
        <v>201.08</v>
      </c>
      <c r="C13" s="18">
        <v>380</v>
      </c>
      <c r="D13" s="18">
        <v>380</v>
      </c>
      <c r="E13" s="18">
        <f aca="true" t="shared" si="0" ref="E13:E19">D13/B13*100</f>
        <v>188.97951064253033</v>
      </c>
      <c r="F13" s="18">
        <f aca="true" t="shared" si="1" ref="F13:F19">D13/C13*100</f>
        <v>100</v>
      </c>
      <c r="G13"/>
      <c r="H13"/>
      <c r="I13"/>
      <c r="J13"/>
      <c r="K13"/>
      <c r="L13"/>
      <c r="M13"/>
      <c r="N13"/>
      <c r="O13"/>
      <c r="P13"/>
      <c r="Q13"/>
    </row>
    <row r="14" spans="1:17" s="17" customFormat="1" ht="12" customHeight="1">
      <c r="A14" s="30" t="s">
        <v>35</v>
      </c>
      <c r="B14" s="18">
        <v>197.28</v>
      </c>
      <c r="C14" s="18">
        <v>247.19</v>
      </c>
      <c r="D14" s="18">
        <v>686.07</v>
      </c>
      <c r="E14" s="18">
        <f t="shared" si="0"/>
        <v>347.76459854014604</v>
      </c>
      <c r="F14" s="18">
        <f t="shared" si="1"/>
        <v>277.54763542214494</v>
      </c>
      <c r="G14"/>
      <c r="H14"/>
      <c r="I14"/>
      <c r="J14"/>
      <c r="K14"/>
      <c r="L14"/>
      <c r="M14"/>
      <c r="N14"/>
      <c r="O14"/>
      <c r="P14"/>
      <c r="Q14"/>
    </row>
    <row r="15" spans="1:6" ht="12" customHeight="1">
      <c r="A15" s="37" t="s">
        <v>12</v>
      </c>
      <c r="B15" s="38">
        <f>SUM(B16:B21)</f>
        <v>18131.76</v>
      </c>
      <c r="C15" s="38">
        <f>SUM(C16:C21)</f>
        <v>12314.09</v>
      </c>
      <c r="D15" s="38">
        <f>SUM(D16:D21)</f>
        <v>22531.84</v>
      </c>
      <c r="E15" s="38">
        <f t="shared" si="0"/>
        <v>124.26725259985794</v>
      </c>
      <c r="F15" s="38">
        <f t="shared" si="1"/>
        <v>182.97608674290996</v>
      </c>
    </row>
    <row r="16" spans="1:17" s="17" customFormat="1" ht="12" customHeight="1">
      <c r="A16" s="30" t="s">
        <v>13</v>
      </c>
      <c r="B16" s="153">
        <v>1763.65</v>
      </c>
      <c r="C16" s="18">
        <v>830.73</v>
      </c>
      <c r="D16" s="18">
        <v>875.66</v>
      </c>
      <c r="E16" s="18">
        <f t="shared" si="0"/>
        <v>49.65044084710685</v>
      </c>
      <c r="F16" s="18">
        <f t="shared" si="1"/>
        <v>105.40849614194742</v>
      </c>
      <c r="G16"/>
      <c r="H16"/>
      <c r="I16"/>
      <c r="J16"/>
      <c r="K16"/>
      <c r="L16"/>
      <c r="M16"/>
      <c r="N16"/>
      <c r="O16"/>
      <c r="P16"/>
      <c r="Q16"/>
    </row>
    <row r="17" spans="1:6" ht="12" customHeight="1">
      <c r="A17" s="31" t="s">
        <v>158</v>
      </c>
      <c r="B17" s="153">
        <v>1866.98</v>
      </c>
      <c r="C17" s="18">
        <v>191.59</v>
      </c>
      <c r="D17" s="8">
        <v>191.59</v>
      </c>
      <c r="E17" s="18">
        <f t="shared" si="0"/>
        <v>10.262027445393095</v>
      </c>
      <c r="F17" s="18">
        <f t="shared" si="1"/>
        <v>100</v>
      </c>
    </row>
    <row r="18" spans="1:6" ht="12" customHeight="1">
      <c r="A18" s="31" t="s">
        <v>14</v>
      </c>
      <c r="B18" s="18">
        <v>13705.67</v>
      </c>
      <c r="C18" s="18">
        <v>11039.77</v>
      </c>
      <c r="D18" s="8">
        <v>15603.86</v>
      </c>
      <c r="E18" s="18">
        <f t="shared" si="0"/>
        <v>113.84966951633886</v>
      </c>
      <c r="F18" s="18">
        <f t="shared" si="1"/>
        <v>141.3422562245409</v>
      </c>
    </row>
    <row r="19" spans="1:6" ht="12" customHeight="1">
      <c r="A19" s="31" t="s">
        <v>264</v>
      </c>
      <c r="B19" s="153">
        <v>302.55</v>
      </c>
      <c r="C19" s="18">
        <v>208.13</v>
      </c>
      <c r="D19" s="8">
        <v>674.8</v>
      </c>
      <c r="E19" s="18">
        <f t="shared" si="0"/>
        <v>223.03751446041974</v>
      </c>
      <c r="F19" s="18">
        <f t="shared" si="1"/>
        <v>324.22043914860905</v>
      </c>
    </row>
    <row r="20" spans="1:6" ht="12" customHeight="1">
      <c r="A20" s="31" t="s">
        <v>15</v>
      </c>
      <c r="B20" s="153">
        <v>310.65</v>
      </c>
      <c r="C20" s="18">
        <v>42.87</v>
      </c>
      <c r="D20" s="8">
        <v>4760.43</v>
      </c>
      <c r="E20" s="18"/>
      <c r="F20" s="18"/>
    </row>
    <row r="21" spans="1:6" ht="12" customHeight="1">
      <c r="A21" s="31" t="s">
        <v>36</v>
      </c>
      <c r="B21" s="153">
        <v>182.26</v>
      </c>
      <c r="C21" s="18">
        <v>1</v>
      </c>
      <c r="D21" s="8">
        <v>425.5</v>
      </c>
      <c r="E21" s="18">
        <f>D21/B21*100</f>
        <v>233.4576977943597</v>
      </c>
      <c r="F21" s="18"/>
    </row>
    <row r="22" spans="1:6" ht="12" customHeight="1">
      <c r="A22" s="37" t="s">
        <v>16</v>
      </c>
      <c r="B22" s="38">
        <f>SUM(B23:B30)</f>
        <v>16397.28</v>
      </c>
      <c r="C22" s="38">
        <f>SUM(C23:C30)</f>
        <v>28536.899999999998</v>
      </c>
      <c r="D22" s="38">
        <f>SUM(D23:D30)</f>
        <v>37417.78</v>
      </c>
      <c r="E22" s="38">
        <f>D22/B22*100</f>
        <v>228.19504210454417</v>
      </c>
      <c r="F22" s="38">
        <f aca="true" t="shared" si="2" ref="F22:F34">D22/C22*100</f>
        <v>131.1206893530832</v>
      </c>
    </row>
    <row r="23" spans="1:6" ht="12" customHeight="1">
      <c r="A23" s="31" t="s">
        <v>176</v>
      </c>
      <c r="B23" s="153">
        <v>1801.95</v>
      </c>
      <c r="C23" s="18">
        <v>1342.13</v>
      </c>
      <c r="D23" s="8">
        <v>1347.94</v>
      </c>
      <c r="E23" s="8">
        <f>D23/B23*100</f>
        <v>74.80451732844973</v>
      </c>
      <c r="F23" s="8">
        <f t="shared" si="2"/>
        <v>100.43289398195405</v>
      </c>
    </row>
    <row r="24" spans="1:6" ht="12" customHeight="1">
      <c r="A24" s="30" t="s">
        <v>174</v>
      </c>
      <c r="B24" s="153">
        <v>6145.69</v>
      </c>
      <c r="C24" s="18">
        <v>2174.82</v>
      </c>
      <c r="D24" s="8">
        <v>4266.39</v>
      </c>
      <c r="E24" s="8">
        <f>D24/B24*100</f>
        <v>69.42084615397133</v>
      </c>
      <c r="F24" s="8">
        <f t="shared" si="2"/>
        <v>196.1720970011311</v>
      </c>
    </row>
    <row r="25" spans="1:6" ht="12" customHeight="1">
      <c r="A25" s="31" t="s">
        <v>17</v>
      </c>
      <c r="B25" s="153">
        <v>2655.31</v>
      </c>
      <c r="C25" s="18">
        <v>2484.5</v>
      </c>
      <c r="D25" s="18">
        <v>2499.71</v>
      </c>
      <c r="E25" s="18">
        <f>D25/B25*100</f>
        <v>94.14004391201027</v>
      </c>
      <c r="F25" s="18">
        <f t="shared" si="2"/>
        <v>100.61219561279935</v>
      </c>
    </row>
    <row r="26" spans="1:6" ht="12" customHeight="1">
      <c r="A26" s="30" t="s">
        <v>18</v>
      </c>
      <c r="B26" s="153">
        <v>283.98</v>
      </c>
      <c r="C26" s="18">
        <v>20244.28</v>
      </c>
      <c r="D26" s="8">
        <v>25960.41</v>
      </c>
      <c r="E26" s="8" t="s">
        <v>283</v>
      </c>
      <c r="F26" s="8">
        <f t="shared" si="2"/>
        <v>128.2357782050041</v>
      </c>
    </row>
    <row r="27" spans="1:6" ht="12" customHeight="1">
      <c r="A27" s="30" t="s">
        <v>19</v>
      </c>
      <c r="B27" s="153">
        <v>2866.81</v>
      </c>
      <c r="C27" s="18">
        <v>131.4</v>
      </c>
      <c r="D27" s="8">
        <v>131.4</v>
      </c>
      <c r="E27" s="8">
        <f aca="true" t="shared" si="3" ref="E27:E34">D27/B27*100</f>
        <v>4.583491755644776</v>
      </c>
      <c r="F27" s="8">
        <f t="shared" si="2"/>
        <v>100</v>
      </c>
    </row>
    <row r="28" spans="1:6" ht="12" customHeight="1">
      <c r="A28" s="30" t="s">
        <v>20</v>
      </c>
      <c r="B28" s="153">
        <v>149.98</v>
      </c>
      <c r="C28" s="18">
        <v>118.25</v>
      </c>
      <c r="D28" s="8">
        <v>118.25</v>
      </c>
      <c r="E28" s="8">
        <f t="shared" si="3"/>
        <v>78.84384584611283</v>
      </c>
      <c r="F28" s="8">
        <f t="shared" si="2"/>
        <v>100</v>
      </c>
    </row>
    <row r="29" spans="1:6" ht="12" customHeight="1">
      <c r="A29" s="30" t="s">
        <v>21</v>
      </c>
      <c r="B29" s="153">
        <v>1817.95</v>
      </c>
      <c r="C29" s="18">
        <v>1561.01</v>
      </c>
      <c r="D29" s="18">
        <v>2050.54</v>
      </c>
      <c r="E29" s="18">
        <f t="shared" si="3"/>
        <v>112.79408124535877</v>
      </c>
      <c r="F29" s="18">
        <f t="shared" si="2"/>
        <v>131.35982472886144</v>
      </c>
    </row>
    <row r="30" spans="1:6" ht="12" customHeight="1">
      <c r="A30" s="30" t="s">
        <v>22</v>
      </c>
      <c r="B30" s="153">
        <v>675.61</v>
      </c>
      <c r="C30" s="18">
        <v>480.51</v>
      </c>
      <c r="D30" s="8">
        <v>1043.14</v>
      </c>
      <c r="E30" s="8">
        <f t="shared" si="3"/>
        <v>154.39972765352795</v>
      </c>
      <c r="F30" s="8">
        <f t="shared" si="2"/>
        <v>217.09017502237208</v>
      </c>
    </row>
    <row r="31" spans="1:6" ht="12" customHeight="1">
      <c r="A31" s="37" t="s">
        <v>23</v>
      </c>
      <c r="B31" s="38">
        <f>SUM(B32:B36)</f>
        <v>1702.79</v>
      </c>
      <c r="C31" s="38">
        <f>SUM(C32:C36)</f>
        <v>352.68</v>
      </c>
      <c r="D31" s="38">
        <f>SUM(D32:D36)</f>
        <v>466.65999999999997</v>
      </c>
      <c r="E31" s="127">
        <f t="shared" si="3"/>
        <v>27.40561079170068</v>
      </c>
      <c r="F31" s="127">
        <f t="shared" si="2"/>
        <v>132.31824883747305</v>
      </c>
    </row>
    <row r="32" spans="1:6" ht="12" customHeight="1">
      <c r="A32" s="30" t="s">
        <v>24</v>
      </c>
      <c r="B32" s="153">
        <v>1000.29</v>
      </c>
      <c r="C32" s="18">
        <v>46.68</v>
      </c>
      <c r="D32" s="8">
        <v>161.66</v>
      </c>
      <c r="E32" s="8">
        <f t="shared" si="3"/>
        <v>16.16131321916644</v>
      </c>
      <c r="F32" s="8">
        <f t="shared" si="2"/>
        <v>346.3153384747215</v>
      </c>
    </row>
    <row r="33" spans="1:6" ht="12" customHeight="1">
      <c r="A33" s="30" t="s">
        <v>25</v>
      </c>
      <c r="B33" s="153">
        <v>33.9</v>
      </c>
      <c r="C33" s="18">
        <v>1</v>
      </c>
      <c r="D33" s="8">
        <v>0</v>
      </c>
      <c r="E33" s="8">
        <f t="shared" si="3"/>
        <v>0</v>
      </c>
      <c r="F33" s="8">
        <f t="shared" si="2"/>
        <v>0</v>
      </c>
    </row>
    <row r="34" spans="1:6" ht="12" customHeight="1">
      <c r="A34" s="30" t="s">
        <v>26</v>
      </c>
      <c r="B34" s="153">
        <v>159.27</v>
      </c>
      <c r="C34" s="18">
        <v>163.09</v>
      </c>
      <c r="D34" s="8">
        <v>163.09</v>
      </c>
      <c r="E34" s="8">
        <f t="shared" si="3"/>
        <v>102.39844289571167</v>
      </c>
      <c r="F34" s="8">
        <f t="shared" si="2"/>
        <v>100</v>
      </c>
    </row>
    <row r="35" spans="1:6" ht="12" customHeight="1">
      <c r="A35" s="30" t="s">
        <v>38</v>
      </c>
      <c r="B35" s="153">
        <v>0</v>
      </c>
      <c r="C35" s="18">
        <v>0</v>
      </c>
      <c r="D35" s="8">
        <v>0</v>
      </c>
      <c r="E35" s="8" t="s">
        <v>259</v>
      </c>
      <c r="F35" s="8" t="s">
        <v>259</v>
      </c>
    </row>
    <row r="36" spans="1:6" ht="12" customHeight="1">
      <c r="A36" s="30" t="s">
        <v>27</v>
      </c>
      <c r="B36" s="153">
        <v>509.33</v>
      </c>
      <c r="C36" s="18">
        <v>141.91</v>
      </c>
      <c r="D36" s="8">
        <v>141.91</v>
      </c>
      <c r="E36" s="8">
        <f>D36/B36*100</f>
        <v>27.862093338307186</v>
      </c>
      <c r="F36" s="8">
        <f aca="true" t="shared" si="4" ref="F36:F46">D36/C36*100</f>
        <v>100</v>
      </c>
    </row>
    <row r="37" spans="1:6" ht="12" customHeight="1">
      <c r="A37" s="37" t="s">
        <v>235</v>
      </c>
      <c r="B37" s="38">
        <v>0</v>
      </c>
      <c r="C37" s="38">
        <v>17.24</v>
      </c>
      <c r="D37" s="38">
        <v>17.24</v>
      </c>
      <c r="E37" s="127" t="s">
        <v>259</v>
      </c>
      <c r="F37" s="127">
        <f t="shared" si="4"/>
        <v>100</v>
      </c>
    </row>
    <row r="38" spans="1:6" ht="12.75">
      <c r="A38" s="30" t="s">
        <v>37</v>
      </c>
      <c r="B38" s="18">
        <v>0</v>
      </c>
      <c r="C38" s="18">
        <v>17.24</v>
      </c>
      <c r="D38" s="8">
        <v>17.24</v>
      </c>
      <c r="E38" s="8" t="s">
        <v>259</v>
      </c>
      <c r="F38" s="8">
        <f t="shared" si="4"/>
        <v>100</v>
      </c>
    </row>
    <row r="39" spans="1:6" ht="27.75" customHeight="1">
      <c r="A39" s="28" t="s">
        <v>172</v>
      </c>
      <c r="B39" s="21">
        <f>SUM(B44:B46)</f>
        <v>3296.83</v>
      </c>
      <c r="C39" s="21">
        <v>10584.08</v>
      </c>
      <c r="D39" s="21">
        <f>D41+D43+D45</f>
        <v>2406.22</v>
      </c>
      <c r="E39" s="22">
        <f>D39/B39*100</f>
        <v>72.98586824313051</v>
      </c>
      <c r="F39" s="22">
        <f t="shared" si="4"/>
        <v>22.734333073824082</v>
      </c>
    </row>
    <row r="40" spans="1:6" ht="12.75">
      <c r="A40" s="29" t="s">
        <v>173</v>
      </c>
      <c r="B40" s="14">
        <f>B41+B43+B45</f>
        <v>3296.83</v>
      </c>
      <c r="C40" s="14">
        <f>C41+C43+C45</f>
        <v>10584.080000000002</v>
      </c>
      <c r="D40" s="14">
        <f>D41+D43+D45</f>
        <v>2406.22</v>
      </c>
      <c r="E40" s="15">
        <f>D40/B40*100</f>
        <v>72.98586824313051</v>
      </c>
      <c r="F40" s="15">
        <f t="shared" si="4"/>
        <v>22.73433307382408</v>
      </c>
    </row>
    <row r="41" spans="1:6" ht="12.75">
      <c r="A41" s="37" t="s">
        <v>12</v>
      </c>
      <c r="B41" s="40">
        <f>B42</f>
        <v>0</v>
      </c>
      <c r="C41" s="40">
        <f>C42</f>
        <v>1441.73</v>
      </c>
      <c r="D41" s="40">
        <f>D42</f>
        <v>0</v>
      </c>
      <c r="E41" s="127" t="s">
        <v>259</v>
      </c>
      <c r="F41" s="127">
        <f t="shared" si="4"/>
        <v>0</v>
      </c>
    </row>
    <row r="42" spans="1:6" s="48" customFormat="1" ht="12.75">
      <c r="A42" s="30" t="s">
        <v>90</v>
      </c>
      <c r="B42" s="9">
        <v>0</v>
      </c>
      <c r="C42" s="9">
        <v>1441.73</v>
      </c>
      <c r="D42" s="9">
        <v>0</v>
      </c>
      <c r="E42" s="18" t="s">
        <v>259</v>
      </c>
      <c r="F42" s="18">
        <f t="shared" si="4"/>
        <v>0</v>
      </c>
    </row>
    <row r="43" spans="1:6" ht="12" customHeight="1">
      <c r="A43" s="37" t="s">
        <v>16</v>
      </c>
      <c r="B43" s="40">
        <f>B44</f>
        <v>3296.83</v>
      </c>
      <c r="C43" s="40">
        <f>C44</f>
        <v>3111.55</v>
      </c>
      <c r="D43" s="40">
        <f>D44</f>
        <v>0</v>
      </c>
      <c r="E43" s="127" t="s">
        <v>259</v>
      </c>
      <c r="F43" s="127">
        <f t="shared" si="4"/>
        <v>0</v>
      </c>
    </row>
    <row r="44" spans="1:6" ht="12" customHeight="1">
      <c r="A44" s="30" t="s">
        <v>174</v>
      </c>
      <c r="B44" s="9">
        <v>3296.83</v>
      </c>
      <c r="C44" s="9">
        <v>3111.55</v>
      </c>
      <c r="D44" s="9">
        <v>0</v>
      </c>
      <c r="E44" s="18" t="s">
        <v>259</v>
      </c>
      <c r="F44" s="18">
        <f t="shared" si="4"/>
        <v>0</v>
      </c>
    </row>
    <row r="45" spans="1:6" ht="12" customHeight="1">
      <c r="A45" s="37" t="s">
        <v>161</v>
      </c>
      <c r="B45" s="40">
        <f>B46+B47</f>
        <v>0</v>
      </c>
      <c r="C45" s="40">
        <f>C46+C47</f>
        <v>6030.8</v>
      </c>
      <c r="D45" s="40">
        <f>D46+D47</f>
        <v>2406.22</v>
      </c>
      <c r="E45" s="127" t="s">
        <v>259</v>
      </c>
      <c r="F45" s="127">
        <f t="shared" si="4"/>
        <v>39.8988525568747</v>
      </c>
    </row>
    <row r="46" spans="1:6" ht="12" customHeight="1">
      <c r="A46" s="31" t="s">
        <v>28</v>
      </c>
      <c r="B46" s="9">
        <v>0</v>
      </c>
      <c r="C46" s="9">
        <v>6030.8</v>
      </c>
      <c r="D46" s="6">
        <v>2127.22</v>
      </c>
      <c r="E46" s="8" t="s">
        <v>259</v>
      </c>
      <c r="F46" s="8">
        <f t="shared" si="4"/>
        <v>35.272600649996676</v>
      </c>
    </row>
    <row r="47" spans="1:6" ht="12" customHeight="1">
      <c r="A47" s="31" t="s">
        <v>219</v>
      </c>
      <c r="B47" s="9">
        <v>0</v>
      </c>
      <c r="C47" s="9">
        <v>0</v>
      </c>
      <c r="D47" s="6">
        <v>279</v>
      </c>
      <c r="E47" s="8" t="s">
        <v>259</v>
      </c>
      <c r="F47" s="8" t="s">
        <v>259</v>
      </c>
    </row>
    <row r="48" spans="1:6" ht="24" customHeight="1">
      <c r="A48" s="119" t="s">
        <v>265</v>
      </c>
      <c r="B48" s="120">
        <f>B49</f>
        <v>0</v>
      </c>
      <c r="C48" s="120">
        <f>C49</f>
        <v>178.38</v>
      </c>
      <c r="D48" s="120">
        <f>D49</f>
        <v>175.08</v>
      </c>
      <c r="E48" s="122" t="s">
        <v>259</v>
      </c>
      <c r="F48" s="122">
        <f>D48/C48*100</f>
        <v>98.15001681802894</v>
      </c>
    </row>
    <row r="49" spans="1:6" ht="12" customHeight="1">
      <c r="A49" s="119" t="s">
        <v>173</v>
      </c>
      <c r="B49" s="120">
        <f>B50+B52</f>
        <v>0</v>
      </c>
      <c r="C49" s="120">
        <f>C50+C52</f>
        <v>178.38</v>
      </c>
      <c r="D49" s="120">
        <f>D50+D52</f>
        <v>175.08</v>
      </c>
      <c r="E49" s="122" t="s">
        <v>259</v>
      </c>
      <c r="F49" s="122">
        <f>D49/C49*100</f>
        <v>98.15001681802894</v>
      </c>
    </row>
    <row r="50" spans="1:6" ht="12" customHeight="1">
      <c r="A50" s="37" t="s">
        <v>159</v>
      </c>
      <c r="B50" s="40">
        <f>B51</f>
        <v>0</v>
      </c>
      <c r="C50" s="40">
        <f>C51</f>
        <v>178.38</v>
      </c>
      <c r="D50" s="40">
        <f>D51</f>
        <v>175.08</v>
      </c>
      <c r="E50" s="38" t="s">
        <v>259</v>
      </c>
      <c r="F50" s="38">
        <f>D50/C50*100</f>
        <v>98.15001681802894</v>
      </c>
    </row>
    <row r="51" spans="1:6" ht="12" customHeight="1">
      <c r="A51" s="31" t="s">
        <v>220</v>
      </c>
      <c r="B51" s="9">
        <v>0</v>
      </c>
      <c r="C51" s="9">
        <v>178.38</v>
      </c>
      <c r="D51" s="6">
        <v>175.08</v>
      </c>
      <c r="E51" s="8" t="s">
        <v>259</v>
      </c>
      <c r="F51" s="8">
        <f>D51/C51*100</f>
        <v>98.15001681802894</v>
      </c>
    </row>
    <row r="52" spans="1:6" ht="12" customHeight="1">
      <c r="A52" s="37" t="s">
        <v>233</v>
      </c>
      <c r="B52" s="40">
        <f>B53</f>
        <v>0</v>
      </c>
      <c r="C52" s="40">
        <f>C53</f>
        <v>0</v>
      </c>
      <c r="D52" s="40">
        <f>D53</f>
        <v>0</v>
      </c>
      <c r="E52" s="38" t="s">
        <v>259</v>
      </c>
      <c r="F52" s="38" t="s">
        <v>259</v>
      </c>
    </row>
    <row r="53" spans="1:6" ht="12" customHeight="1">
      <c r="A53" s="31" t="s">
        <v>221</v>
      </c>
      <c r="B53" s="9">
        <v>0</v>
      </c>
      <c r="C53" s="9">
        <v>0</v>
      </c>
      <c r="D53" s="6">
        <v>0</v>
      </c>
      <c r="E53" s="8" t="s">
        <v>259</v>
      </c>
      <c r="F53" s="8" t="s">
        <v>259</v>
      </c>
    </row>
    <row r="54" spans="1:6" ht="26.25" customHeight="1">
      <c r="A54" s="28" t="s">
        <v>177</v>
      </c>
      <c r="B54" s="22">
        <f>B55</f>
        <v>390513.95999999996</v>
      </c>
      <c r="C54" s="22">
        <f>C55</f>
        <v>412389.74</v>
      </c>
      <c r="D54" s="22">
        <f>D55</f>
        <v>438549.68</v>
      </c>
      <c r="E54" s="22">
        <f aca="true" t="shared" si="5" ref="E54:E61">D54/B54*100</f>
        <v>112.30064092971223</v>
      </c>
      <c r="F54" s="22">
        <f aca="true" t="shared" si="6" ref="F54:F61">D54/C54*100</f>
        <v>106.34349923448629</v>
      </c>
    </row>
    <row r="55" spans="1:6" ht="13.5" customHeight="1">
      <c r="A55" s="29" t="s">
        <v>170</v>
      </c>
      <c r="B55" s="15">
        <f>B56+B58+B60+B63+B65</f>
        <v>390513.95999999996</v>
      </c>
      <c r="C55" s="15">
        <f>C56+C58+C60+C63+C65</f>
        <v>412389.74</v>
      </c>
      <c r="D55" s="15">
        <f>D56+D58+D60+D63+D65</f>
        <v>438549.68</v>
      </c>
      <c r="E55" s="15">
        <f t="shared" si="5"/>
        <v>112.30064092971223</v>
      </c>
      <c r="F55" s="15">
        <f t="shared" si="6"/>
        <v>106.34349923448629</v>
      </c>
    </row>
    <row r="56" spans="1:6" ht="12" customHeight="1">
      <c r="A56" s="37" t="s">
        <v>178</v>
      </c>
      <c r="B56" s="38">
        <f>B57</f>
        <v>299387.31</v>
      </c>
      <c r="C56" s="38">
        <f>C57</f>
        <v>315489.76</v>
      </c>
      <c r="D56" s="38">
        <f>D57</f>
        <v>339956.77</v>
      </c>
      <c r="E56" s="38">
        <f t="shared" si="5"/>
        <v>113.55082818974526</v>
      </c>
      <c r="F56" s="38">
        <f t="shared" si="6"/>
        <v>107.75524695318161</v>
      </c>
    </row>
    <row r="57" spans="1:17" s="17" customFormat="1" ht="12" customHeight="1">
      <c r="A57" s="30" t="s">
        <v>33</v>
      </c>
      <c r="B57" s="18">
        <v>299387.31</v>
      </c>
      <c r="C57" s="9">
        <v>315489.76</v>
      </c>
      <c r="D57" s="9">
        <v>339956.77</v>
      </c>
      <c r="E57" s="18">
        <f t="shared" si="5"/>
        <v>113.55082818974526</v>
      </c>
      <c r="F57" s="18">
        <f t="shared" si="6"/>
        <v>107.75524695318161</v>
      </c>
      <c r="G57"/>
      <c r="H57"/>
      <c r="I57"/>
      <c r="J57"/>
      <c r="K57"/>
      <c r="L57"/>
      <c r="M57"/>
      <c r="N57"/>
      <c r="O57"/>
      <c r="P57"/>
      <c r="Q57"/>
    </row>
    <row r="58" spans="1:17" s="17" customFormat="1" ht="12" customHeight="1">
      <c r="A58" s="37" t="s">
        <v>179</v>
      </c>
      <c r="B58" s="38">
        <f>B59</f>
        <v>11794.83</v>
      </c>
      <c r="C58" s="38">
        <f>C59</f>
        <v>13368.84</v>
      </c>
      <c r="D58" s="38">
        <f>D59</f>
        <v>14051.67</v>
      </c>
      <c r="E58" s="38">
        <f t="shared" si="5"/>
        <v>119.13414606230018</v>
      </c>
      <c r="F58" s="38">
        <f t="shared" si="6"/>
        <v>105.10762339888875</v>
      </c>
      <c r="G58"/>
      <c r="H58"/>
      <c r="I58"/>
      <c r="J58"/>
      <c r="K58"/>
      <c r="L58"/>
      <c r="M58"/>
      <c r="N58"/>
      <c r="O58"/>
      <c r="P58"/>
      <c r="Q58"/>
    </row>
    <row r="59" spans="1:17" s="17" customFormat="1" ht="12" customHeight="1">
      <c r="A59" s="30" t="s">
        <v>29</v>
      </c>
      <c r="B59" s="18">
        <v>11794.83</v>
      </c>
      <c r="C59" s="9">
        <v>13368.84</v>
      </c>
      <c r="D59" s="9">
        <v>14051.67</v>
      </c>
      <c r="E59" s="18">
        <f t="shared" si="5"/>
        <v>119.13414606230018</v>
      </c>
      <c r="F59" s="18">
        <f t="shared" si="6"/>
        <v>105.10762339888875</v>
      </c>
      <c r="G59"/>
      <c r="H59"/>
      <c r="I59"/>
      <c r="J59"/>
      <c r="K59"/>
      <c r="L59"/>
      <c r="M59"/>
      <c r="N59"/>
      <c r="O59"/>
      <c r="P59"/>
      <c r="Q59"/>
    </row>
    <row r="60" spans="1:17" s="17" customFormat="1" ht="12" customHeight="1">
      <c r="A60" s="37" t="s">
        <v>180</v>
      </c>
      <c r="B60" s="38">
        <f>B61+B62</f>
        <v>50080.47</v>
      </c>
      <c r="C60" s="38">
        <f>C61+C62</f>
        <v>52055.81</v>
      </c>
      <c r="D60" s="38">
        <f>D61+D62</f>
        <v>56161.92</v>
      </c>
      <c r="E60" s="38">
        <f t="shared" si="5"/>
        <v>112.14335648207773</v>
      </c>
      <c r="F60" s="38">
        <f t="shared" si="6"/>
        <v>107.88789954473863</v>
      </c>
      <c r="G60"/>
      <c r="H60"/>
      <c r="I60"/>
      <c r="J60"/>
      <c r="K60"/>
      <c r="L60"/>
      <c r="M60"/>
      <c r="N60"/>
      <c r="O60"/>
      <c r="P60"/>
      <c r="Q60"/>
    </row>
    <row r="61" spans="1:17" s="17" customFormat="1" ht="12" customHeight="1">
      <c r="A61" s="30" t="s">
        <v>34</v>
      </c>
      <c r="B61" s="18">
        <v>50012.07</v>
      </c>
      <c r="C61" s="9">
        <v>52055.81</v>
      </c>
      <c r="D61" s="9">
        <v>56161.92</v>
      </c>
      <c r="E61" s="18">
        <f t="shared" si="5"/>
        <v>112.29673156899923</v>
      </c>
      <c r="F61" s="18">
        <f t="shared" si="6"/>
        <v>107.88789954473863</v>
      </c>
      <c r="G61"/>
      <c r="H61"/>
      <c r="I61"/>
      <c r="J61"/>
      <c r="K61"/>
      <c r="L61"/>
      <c r="M61"/>
      <c r="N61"/>
      <c r="O61"/>
      <c r="P61"/>
      <c r="Q61"/>
    </row>
    <row r="62" spans="1:17" s="17" customFormat="1" ht="12" customHeight="1">
      <c r="A62" s="30" t="s">
        <v>266</v>
      </c>
      <c r="B62" s="18">
        <v>68.4</v>
      </c>
      <c r="C62" s="9">
        <v>0</v>
      </c>
      <c r="D62" s="9">
        <v>0</v>
      </c>
      <c r="E62" s="18" t="s">
        <v>259</v>
      </c>
      <c r="F62" s="18" t="s">
        <v>259</v>
      </c>
      <c r="G62"/>
      <c r="H62"/>
      <c r="I62"/>
      <c r="J62"/>
      <c r="K62"/>
      <c r="L62"/>
      <c r="M62"/>
      <c r="N62"/>
      <c r="O62"/>
      <c r="P62"/>
      <c r="Q62"/>
    </row>
    <row r="63" spans="1:17" s="17" customFormat="1" ht="12" customHeight="1">
      <c r="A63" s="37" t="s">
        <v>8</v>
      </c>
      <c r="B63" s="38">
        <f>B64</f>
        <v>27758.22</v>
      </c>
      <c r="C63" s="38">
        <f>C64</f>
        <v>29882.66</v>
      </c>
      <c r="D63" s="38">
        <f>D64</f>
        <v>26699.32</v>
      </c>
      <c r="E63" s="38">
        <f>D63/B63*100</f>
        <v>96.1852741278079</v>
      </c>
      <c r="F63" s="38">
        <f>D63/C63*100</f>
        <v>89.34720001499197</v>
      </c>
      <c r="G63"/>
      <c r="H63"/>
      <c r="I63"/>
      <c r="J63"/>
      <c r="K63"/>
      <c r="L63"/>
      <c r="M63"/>
      <c r="N63"/>
      <c r="O63"/>
      <c r="P63"/>
      <c r="Q63"/>
    </row>
    <row r="64" spans="1:17" s="17" customFormat="1" ht="12" customHeight="1">
      <c r="A64" s="30" t="s">
        <v>150</v>
      </c>
      <c r="B64" s="18">
        <v>27758.22</v>
      </c>
      <c r="C64" s="9">
        <v>29882.66</v>
      </c>
      <c r="D64" s="9">
        <v>26699.32</v>
      </c>
      <c r="E64" s="18">
        <f>D64/B64*100</f>
        <v>96.1852741278079</v>
      </c>
      <c r="F64" s="18">
        <f>D64/C64*100</f>
        <v>89.34720001499197</v>
      </c>
      <c r="G64"/>
      <c r="H64"/>
      <c r="I64"/>
      <c r="J64"/>
      <c r="K64"/>
      <c r="L64"/>
      <c r="M64"/>
      <c r="N64"/>
      <c r="O64"/>
      <c r="P64"/>
      <c r="Q64"/>
    </row>
    <row r="65" spans="1:6" ht="12" customHeight="1">
      <c r="A65" s="37" t="s">
        <v>181</v>
      </c>
      <c r="B65" s="38">
        <f>B66</f>
        <v>1493.13</v>
      </c>
      <c r="C65" s="40">
        <f>C66</f>
        <v>1592.67</v>
      </c>
      <c r="D65" s="40">
        <f>D66</f>
        <v>1680</v>
      </c>
      <c r="E65" s="38">
        <f>D65/B65*100</f>
        <v>112.51532016636192</v>
      </c>
      <c r="F65" s="38">
        <f>D65/C65*100</f>
        <v>105.48324511669082</v>
      </c>
    </row>
    <row r="66" spans="1:17" s="17" customFormat="1" ht="12" customHeight="1">
      <c r="A66" s="140" t="s">
        <v>267</v>
      </c>
      <c r="B66" s="141">
        <v>1493.13</v>
      </c>
      <c r="C66" s="35">
        <v>1592.67</v>
      </c>
      <c r="D66" s="35">
        <v>1680</v>
      </c>
      <c r="E66" s="141">
        <f>D66/B66*100</f>
        <v>112.51532016636192</v>
      </c>
      <c r="F66" s="141">
        <f>D66/C66*100</f>
        <v>105.48324511669082</v>
      </c>
      <c r="G66"/>
      <c r="H66"/>
      <c r="I66"/>
      <c r="J66"/>
      <c r="K66"/>
      <c r="L66"/>
      <c r="M66"/>
      <c r="N66"/>
      <c r="O66"/>
      <c r="P66"/>
      <c r="Q66"/>
    </row>
    <row r="67" spans="1:17" s="17" customFormat="1" ht="27.75" customHeight="1">
      <c r="A67" s="142" t="s">
        <v>151</v>
      </c>
      <c r="B67" s="143">
        <f>B69+B86+B153+B161+B165+B171+B176+B180</f>
        <v>10370.119999999999</v>
      </c>
      <c r="C67" s="143">
        <f>C69+C86+C153+C161+C165+C171+C176+C180</f>
        <v>54248.46</v>
      </c>
      <c r="D67" s="143">
        <f>D69+D86+D153+D161+D165+D171+D176+D180</f>
        <v>21128.320000000003</v>
      </c>
      <c r="E67" s="168">
        <f>D67/B67*100</f>
        <v>203.74229034958137</v>
      </c>
      <c r="F67" s="168">
        <f>D67/C67*100</f>
        <v>38.94731758284015</v>
      </c>
      <c r="G67" s="50"/>
      <c r="H67"/>
      <c r="I67"/>
      <c r="J67"/>
      <c r="K67"/>
      <c r="L67"/>
      <c r="M67"/>
      <c r="N67"/>
      <c r="O67"/>
      <c r="P67"/>
      <c r="Q67"/>
    </row>
    <row r="68" spans="1:249" s="17" customFormat="1" ht="24" customHeight="1">
      <c r="A68" s="197" t="s">
        <v>152</v>
      </c>
      <c r="B68" s="197"/>
      <c r="C68" s="197"/>
      <c r="D68" s="197"/>
      <c r="E68" s="198"/>
      <c r="F68" s="171"/>
      <c r="G68" s="163"/>
      <c r="H68" s="163"/>
      <c r="I68" s="163"/>
      <c r="J68" s="163"/>
      <c r="K68" s="174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6" ht="36.75" customHeight="1">
      <c r="A69" s="147" t="s">
        <v>153</v>
      </c>
      <c r="B69" s="129">
        <f>B70+B81</f>
        <v>994.7199999999999</v>
      </c>
      <c r="C69" s="129">
        <f>C70+C81</f>
        <v>2838</v>
      </c>
      <c r="D69" s="129">
        <f>D70+D81</f>
        <v>2558.39</v>
      </c>
      <c r="E69" s="131">
        <f>D69/B69*100</f>
        <v>257.19700016084926</v>
      </c>
      <c r="F69" s="131">
        <f>D69/C69*100</f>
        <v>90.1476391825229</v>
      </c>
    </row>
    <row r="70" spans="1:6" ht="37.5" customHeight="1">
      <c r="A70" s="144" t="s">
        <v>164</v>
      </c>
      <c r="B70" s="145">
        <f>B71+B73+B77+B79</f>
        <v>994.7199999999999</v>
      </c>
      <c r="C70" s="146">
        <f>C71+C73+C77+C79</f>
        <v>584</v>
      </c>
      <c r="D70" s="146">
        <f>D71+D73+D77+D79</f>
        <v>583.39</v>
      </c>
      <c r="E70" s="145">
        <f>D70/B70*100</f>
        <v>58.648664950940976</v>
      </c>
      <c r="F70" s="145">
        <f>D70/C70*100</f>
        <v>99.89554794520548</v>
      </c>
    </row>
    <row r="71" spans="1:6" ht="32.25" customHeight="1">
      <c r="A71" s="161" t="s">
        <v>280</v>
      </c>
      <c r="B71" s="162">
        <v>129.59</v>
      </c>
      <c r="C71" s="43">
        <v>0</v>
      </c>
      <c r="D71" s="43">
        <v>0</v>
      </c>
      <c r="E71" s="162" t="s">
        <v>259</v>
      </c>
      <c r="F71" s="162" t="s">
        <v>259</v>
      </c>
    </row>
    <row r="72" spans="1:6" s="17" customFormat="1" ht="27" customHeight="1">
      <c r="A72" s="149" t="s">
        <v>279</v>
      </c>
      <c r="B72" s="150">
        <v>129.59</v>
      </c>
      <c r="C72" s="36">
        <v>0</v>
      </c>
      <c r="D72" s="36">
        <v>0</v>
      </c>
      <c r="E72" s="150" t="s">
        <v>259</v>
      </c>
      <c r="F72" s="150" t="s">
        <v>259</v>
      </c>
    </row>
    <row r="73" spans="1:6" ht="15" customHeight="1">
      <c r="A73" s="37" t="s">
        <v>12</v>
      </c>
      <c r="B73" s="38">
        <f>B74+B75+B76</f>
        <v>865.1299999999999</v>
      </c>
      <c r="C73" s="38">
        <f>C74+C75+C76</f>
        <v>584</v>
      </c>
      <c r="D73" s="38">
        <f>D74+D75+D76</f>
        <v>583.39</v>
      </c>
      <c r="E73" s="38">
        <f>D73/B73*100</f>
        <v>67.43379607689019</v>
      </c>
      <c r="F73" s="38">
        <f>D73/C73*100</f>
        <v>99.89554794520548</v>
      </c>
    </row>
    <row r="74" spans="1:6" ht="12" customHeight="1">
      <c r="A74" s="30" t="s">
        <v>244</v>
      </c>
      <c r="B74" s="18">
        <v>304.34</v>
      </c>
      <c r="C74" s="18">
        <v>584</v>
      </c>
      <c r="D74" s="18">
        <v>0</v>
      </c>
      <c r="E74" s="18" t="s">
        <v>259</v>
      </c>
      <c r="F74" s="18" t="s">
        <v>259</v>
      </c>
    </row>
    <row r="75" spans="1:6" ht="12" customHeight="1">
      <c r="A75" s="30" t="s">
        <v>158</v>
      </c>
      <c r="B75" s="18">
        <v>529.27</v>
      </c>
      <c r="C75" s="9">
        <v>0</v>
      </c>
      <c r="D75" s="9">
        <v>583.39</v>
      </c>
      <c r="E75" s="18">
        <f>D75/B75*100</f>
        <v>110.22540480284164</v>
      </c>
      <c r="F75" s="18" t="s">
        <v>259</v>
      </c>
    </row>
    <row r="76" spans="1:6" ht="12" customHeight="1">
      <c r="A76" s="30" t="s">
        <v>231</v>
      </c>
      <c r="B76" s="18">
        <v>31.52</v>
      </c>
      <c r="C76" s="9">
        <v>0</v>
      </c>
      <c r="D76" s="9">
        <v>0</v>
      </c>
      <c r="E76" s="18" t="s">
        <v>259</v>
      </c>
      <c r="F76" s="18" t="s">
        <v>259</v>
      </c>
    </row>
    <row r="77" spans="1:6" ht="12" customHeight="1">
      <c r="A77" s="37" t="s">
        <v>16</v>
      </c>
      <c r="B77" s="38">
        <f>B78</f>
        <v>0</v>
      </c>
      <c r="C77" s="38">
        <f>C78</f>
        <v>0</v>
      </c>
      <c r="D77" s="38">
        <f>D78</f>
        <v>0</v>
      </c>
      <c r="E77" s="38" t="s">
        <v>259</v>
      </c>
      <c r="F77" s="38" t="s">
        <v>259</v>
      </c>
    </row>
    <row r="78" spans="1:6" ht="12" customHeight="1">
      <c r="A78" s="30" t="s">
        <v>22</v>
      </c>
      <c r="B78" s="18">
        <v>0</v>
      </c>
      <c r="C78" s="9">
        <v>0</v>
      </c>
      <c r="D78" s="9">
        <v>0</v>
      </c>
      <c r="E78" s="18" t="s">
        <v>259</v>
      </c>
      <c r="F78" s="18" t="s">
        <v>259</v>
      </c>
    </row>
    <row r="79" spans="1:6" ht="12" customHeight="1">
      <c r="A79" s="37" t="s">
        <v>268</v>
      </c>
      <c r="B79" s="38">
        <f>B80</f>
        <v>0</v>
      </c>
      <c r="C79" s="38">
        <f>C80</f>
        <v>0</v>
      </c>
      <c r="D79" s="38">
        <f>D80</f>
        <v>0</v>
      </c>
      <c r="E79" s="38" t="s">
        <v>259</v>
      </c>
      <c r="F79" s="38" t="s">
        <v>259</v>
      </c>
    </row>
    <row r="80" spans="1:6" ht="12" customHeight="1">
      <c r="A80" s="30" t="s">
        <v>269</v>
      </c>
      <c r="B80" s="18">
        <v>0</v>
      </c>
      <c r="C80" s="9">
        <v>0</v>
      </c>
      <c r="D80" s="6">
        <v>0</v>
      </c>
      <c r="E80" s="8" t="s">
        <v>259</v>
      </c>
      <c r="F80" s="8" t="s">
        <v>259</v>
      </c>
    </row>
    <row r="81" spans="1:6" s="41" customFormat="1" ht="29.25" customHeight="1">
      <c r="A81" s="119" t="s">
        <v>245</v>
      </c>
      <c r="B81" s="122">
        <f>B82+B84</f>
        <v>0</v>
      </c>
      <c r="C81" s="122">
        <f>C82+C84</f>
        <v>2254</v>
      </c>
      <c r="D81" s="122">
        <f>D82+D84</f>
        <v>1975</v>
      </c>
      <c r="E81" s="122" t="s">
        <v>259</v>
      </c>
      <c r="F81" s="122">
        <f>D81/C81*100</f>
        <v>87.62200532386868</v>
      </c>
    </row>
    <row r="82" spans="1:6" ht="12" customHeight="1">
      <c r="A82" s="37" t="s">
        <v>246</v>
      </c>
      <c r="B82" s="38">
        <f>B83</f>
        <v>0</v>
      </c>
      <c r="C82" s="38">
        <f>C83</f>
        <v>279</v>
      </c>
      <c r="D82" s="38">
        <f>D83</f>
        <v>0</v>
      </c>
      <c r="E82" s="38" t="s">
        <v>259</v>
      </c>
      <c r="F82" s="38" t="s">
        <v>259</v>
      </c>
    </row>
    <row r="83" spans="1:6" ht="12" customHeight="1">
      <c r="A83" s="30" t="s">
        <v>247</v>
      </c>
      <c r="B83" s="18">
        <v>0</v>
      </c>
      <c r="C83" s="9">
        <v>279</v>
      </c>
      <c r="D83" s="6">
        <v>0</v>
      </c>
      <c r="E83" s="8" t="s">
        <v>259</v>
      </c>
      <c r="F83" s="8" t="s">
        <v>259</v>
      </c>
    </row>
    <row r="84" spans="1:6" s="41" customFormat="1" ht="12" customHeight="1">
      <c r="A84" s="37" t="s">
        <v>248</v>
      </c>
      <c r="B84" s="38">
        <f>B85</f>
        <v>0</v>
      </c>
      <c r="C84" s="38">
        <f>C85</f>
        <v>1975</v>
      </c>
      <c r="D84" s="38">
        <f>D85</f>
        <v>1975</v>
      </c>
      <c r="E84" s="38" t="s">
        <v>259</v>
      </c>
      <c r="F84" s="38">
        <f>D84/C84*100</f>
        <v>100</v>
      </c>
    </row>
    <row r="85" spans="1:6" s="41" customFormat="1" ht="12" customHeight="1">
      <c r="A85" s="30" t="s">
        <v>239</v>
      </c>
      <c r="B85" s="18">
        <v>0</v>
      </c>
      <c r="C85" s="9">
        <v>1975</v>
      </c>
      <c r="D85" s="6">
        <v>1975</v>
      </c>
      <c r="E85" s="8" t="s">
        <v>259</v>
      </c>
      <c r="F85" s="8">
        <f>D85/C85*100</f>
        <v>100</v>
      </c>
    </row>
    <row r="86" spans="1:6" ht="24.75" customHeight="1">
      <c r="A86" s="28" t="s">
        <v>154</v>
      </c>
      <c r="B86" s="22">
        <f>B87+B95+B98+B111+B135+B143</f>
        <v>7794.16</v>
      </c>
      <c r="C86" s="22">
        <f>C87+C95+C98+C111+C135+C143</f>
        <v>28703.440000000002</v>
      </c>
      <c r="D86" s="22">
        <f>D87+D95+D98+D111+D135+D143</f>
        <v>4261.22</v>
      </c>
      <c r="E86" s="22">
        <f>D86/B86*100</f>
        <v>54.67195951840866</v>
      </c>
      <c r="F86" s="22">
        <f>D86/C86*100</f>
        <v>14.845677033832876</v>
      </c>
    </row>
    <row r="87" spans="1:6" ht="25.5" customHeight="1">
      <c r="A87" s="29" t="s">
        <v>187</v>
      </c>
      <c r="B87" s="14">
        <f>B88+B91+B93</f>
        <v>0</v>
      </c>
      <c r="C87" s="14">
        <f>C88+C91+C93</f>
        <v>315.49</v>
      </c>
      <c r="D87" s="14">
        <f>D88+D91+D93</f>
        <v>0</v>
      </c>
      <c r="E87" s="15" t="s">
        <v>259</v>
      </c>
      <c r="F87" s="15" t="s">
        <v>259</v>
      </c>
    </row>
    <row r="88" spans="1:6" ht="12.75">
      <c r="A88" s="37" t="s">
        <v>8</v>
      </c>
      <c r="B88" s="40">
        <f>SUM(B89:B90)</f>
        <v>0</v>
      </c>
      <c r="C88" s="40">
        <f>SUM(C89:C90)</f>
        <v>182.76999999999998</v>
      </c>
      <c r="D88" s="40">
        <f>SUM(D89:D90)</f>
        <v>0</v>
      </c>
      <c r="E88" s="38" t="s">
        <v>259</v>
      </c>
      <c r="F88" s="38" t="s">
        <v>259</v>
      </c>
    </row>
    <row r="89" spans="1:6" ht="12.75">
      <c r="A89" s="30" t="s">
        <v>9</v>
      </c>
      <c r="B89" s="9">
        <v>0</v>
      </c>
      <c r="C89" s="9">
        <v>66.36</v>
      </c>
      <c r="D89" s="6">
        <v>0</v>
      </c>
      <c r="E89" s="8" t="s">
        <v>259</v>
      </c>
      <c r="F89" s="8" t="s">
        <v>259</v>
      </c>
    </row>
    <row r="90" spans="1:6" ht="12.75">
      <c r="A90" s="30" t="s">
        <v>35</v>
      </c>
      <c r="B90" s="9">
        <v>0</v>
      </c>
      <c r="C90" s="9">
        <v>116.41</v>
      </c>
      <c r="D90" s="6">
        <v>0</v>
      </c>
      <c r="E90" s="8" t="s">
        <v>259</v>
      </c>
      <c r="F90" s="8" t="s">
        <v>259</v>
      </c>
    </row>
    <row r="91" spans="1:6" ht="12.75">
      <c r="A91" s="37" t="s">
        <v>270</v>
      </c>
      <c r="B91" s="40">
        <f>B92</f>
        <v>0</v>
      </c>
      <c r="C91" s="40">
        <f>C92</f>
        <v>66.36</v>
      </c>
      <c r="D91" s="40">
        <f>D92</f>
        <v>0</v>
      </c>
      <c r="E91" s="38" t="s">
        <v>259</v>
      </c>
      <c r="F91" s="38" t="s">
        <v>259</v>
      </c>
    </row>
    <row r="92" spans="1:6" ht="12.75">
      <c r="A92" s="30" t="s">
        <v>188</v>
      </c>
      <c r="B92" s="9">
        <v>0</v>
      </c>
      <c r="C92" s="9">
        <v>66.36</v>
      </c>
      <c r="D92" s="6">
        <v>0</v>
      </c>
      <c r="E92" s="8" t="s">
        <v>259</v>
      </c>
      <c r="F92" s="8" t="s">
        <v>259</v>
      </c>
    </row>
    <row r="93" spans="1:6" ht="12.75">
      <c r="A93" s="37" t="s">
        <v>181</v>
      </c>
      <c r="B93" s="40">
        <f>B94</f>
        <v>0</v>
      </c>
      <c r="C93" s="40">
        <f>C94</f>
        <v>66.36</v>
      </c>
      <c r="D93" s="40">
        <f>D94</f>
        <v>0</v>
      </c>
      <c r="E93" s="38" t="s">
        <v>259</v>
      </c>
      <c r="F93" s="38" t="s">
        <v>259</v>
      </c>
    </row>
    <row r="94" spans="1:6" ht="12.75">
      <c r="A94" s="30" t="s">
        <v>269</v>
      </c>
      <c r="B94" s="9">
        <v>0</v>
      </c>
      <c r="C94" s="9">
        <v>66.36</v>
      </c>
      <c r="D94" s="6">
        <v>0</v>
      </c>
      <c r="E94" s="8" t="s">
        <v>259</v>
      </c>
      <c r="F94" s="8" t="s">
        <v>259</v>
      </c>
    </row>
    <row r="95" spans="1:6" ht="24.75" customHeight="1">
      <c r="A95" s="29" t="s">
        <v>155</v>
      </c>
      <c r="B95" s="14">
        <f aca="true" t="shared" si="7" ref="B95:D96">B96</f>
        <v>0</v>
      </c>
      <c r="C95" s="14">
        <f t="shared" si="7"/>
        <v>265.45</v>
      </c>
      <c r="D95" s="14">
        <f t="shared" si="7"/>
        <v>0</v>
      </c>
      <c r="E95" s="15" t="s">
        <v>259</v>
      </c>
      <c r="F95" s="15" t="s">
        <v>259</v>
      </c>
    </row>
    <row r="96" spans="1:6" ht="12" customHeight="1">
      <c r="A96" s="37" t="s">
        <v>268</v>
      </c>
      <c r="B96" s="39">
        <f t="shared" si="7"/>
        <v>0</v>
      </c>
      <c r="C96" s="39">
        <f t="shared" si="7"/>
        <v>265.45</v>
      </c>
      <c r="D96" s="39">
        <f t="shared" si="7"/>
        <v>0</v>
      </c>
      <c r="E96" s="169" t="s">
        <v>259</v>
      </c>
      <c r="F96" s="169" t="s">
        <v>259</v>
      </c>
    </row>
    <row r="97" spans="1:6" ht="12" customHeight="1">
      <c r="A97" s="30" t="s">
        <v>281</v>
      </c>
      <c r="B97" s="9">
        <v>0</v>
      </c>
      <c r="C97" s="9">
        <v>265.45</v>
      </c>
      <c r="D97" s="6"/>
      <c r="E97" s="8" t="s">
        <v>259</v>
      </c>
      <c r="F97" s="8" t="s">
        <v>259</v>
      </c>
    </row>
    <row r="98" spans="1:6" ht="33" customHeight="1">
      <c r="A98" s="29" t="s">
        <v>156</v>
      </c>
      <c r="B98" s="14">
        <f>SUM(B99+B102+B105+B107+B109)</f>
        <v>0</v>
      </c>
      <c r="C98" s="14">
        <f>SUM(C99+C102+C105+C107+C109)</f>
        <v>234.44000000000003</v>
      </c>
      <c r="D98" s="14">
        <f>SUM(D99+D102+D105+D107+D109)</f>
        <v>4</v>
      </c>
      <c r="E98" s="15" t="s">
        <v>259</v>
      </c>
      <c r="F98" s="15">
        <f>D98/C98*100</f>
        <v>1.7061934823408973</v>
      </c>
    </row>
    <row r="99" spans="1:6" ht="12" customHeight="1">
      <c r="A99" s="37" t="s">
        <v>8</v>
      </c>
      <c r="B99" s="40">
        <f>B100+B101</f>
        <v>0</v>
      </c>
      <c r="C99" s="40">
        <f>C100+C101</f>
        <v>162.18</v>
      </c>
      <c r="D99" s="40">
        <f>D100+D101</f>
        <v>0</v>
      </c>
      <c r="E99" s="38" t="s">
        <v>259</v>
      </c>
      <c r="F99" s="38" t="s">
        <v>259</v>
      </c>
    </row>
    <row r="100" spans="1:22" s="17" customFormat="1" ht="12" customHeight="1">
      <c r="A100" s="30" t="s">
        <v>9</v>
      </c>
      <c r="B100" s="9">
        <v>0</v>
      </c>
      <c r="C100" s="9">
        <v>62.18</v>
      </c>
      <c r="D100" s="9">
        <v>0</v>
      </c>
      <c r="E100" s="18" t="s">
        <v>259</v>
      </c>
      <c r="F100" s="18" t="s">
        <v>259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s="17" customFormat="1" ht="12" customHeight="1">
      <c r="A101" s="30" t="s">
        <v>157</v>
      </c>
      <c r="B101" s="9">
        <v>0</v>
      </c>
      <c r="C101" s="9">
        <v>100</v>
      </c>
      <c r="D101" s="9">
        <v>0</v>
      </c>
      <c r="E101" s="18" t="s">
        <v>259</v>
      </c>
      <c r="F101" s="18" t="s">
        <v>259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s="17" customFormat="1" ht="12" customHeight="1">
      <c r="A102" s="37" t="s">
        <v>12</v>
      </c>
      <c r="B102" s="40">
        <f>B103+B104</f>
        <v>0</v>
      </c>
      <c r="C102" s="40">
        <f>C103+C104</f>
        <v>66.36</v>
      </c>
      <c r="D102" s="40">
        <f>D103+D104</f>
        <v>4</v>
      </c>
      <c r="E102" s="38" t="s">
        <v>259</v>
      </c>
      <c r="F102" s="38">
        <f>D102/C102*100</f>
        <v>6.027727546714889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6" s="17" customFormat="1" ht="12" customHeight="1">
      <c r="A103" s="117" t="s">
        <v>222</v>
      </c>
      <c r="B103" s="9">
        <v>0</v>
      </c>
      <c r="C103" s="35">
        <v>0</v>
      </c>
      <c r="D103" s="35">
        <v>4</v>
      </c>
      <c r="E103" s="141" t="s">
        <v>259</v>
      </c>
      <c r="F103" s="141" t="s">
        <v>259</v>
      </c>
    </row>
    <row r="104" spans="1:22" s="17" customFormat="1" ht="12" customHeight="1">
      <c r="A104" s="30" t="s">
        <v>158</v>
      </c>
      <c r="B104" s="9">
        <v>0</v>
      </c>
      <c r="C104" s="35">
        <v>66.36</v>
      </c>
      <c r="D104" s="35">
        <v>0</v>
      </c>
      <c r="E104" s="141" t="s">
        <v>259</v>
      </c>
      <c r="F104" s="141" t="s">
        <v>259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s="17" customFormat="1" ht="12" customHeight="1">
      <c r="A105" s="37" t="s">
        <v>16</v>
      </c>
      <c r="B105" s="40">
        <f>B106</f>
        <v>0</v>
      </c>
      <c r="C105" s="40">
        <f>C106</f>
        <v>0</v>
      </c>
      <c r="D105" s="40">
        <f>D106</f>
        <v>0</v>
      </c>
      <c r="E105" s="38" t="s">
        <v>259</v>
      </c>
      <c r="F105" s="38" t="s">
        <v>259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50" s="17" customFormat="1" ht="12" customHeight="1">
      <c r="A106" s="30" t="s">
        <v>162</v>
      </c>
      <c r="B106" s="9">
        <v>0</v>
      </c>
      <c r="C106" s="35">
        <v>0</v>
      </c>
      <c r="D106" s="35">
        <v>0</v>
      </c>
      <c r="E106" s="141" t="s">
        <v>259</v>
      </c>
      <c r="F106" s="141" t="s">
        <v>259</v>
      </c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</row>
    <row r="107" spans="1:248" s="17" customFormat="1" ht="12" customHeight="1">
      <c r="A107" s="42" t="s">
        <v>268</v>
      </c>
      <c r="B107" s="40">
        <f>B108</f>
        <v>0</v>
      </c>
      <c r="C107" s="40">
        <f>C108</f>
        <v>3.31</v>
      </c>
      <c r="D107" s="40">
        <f>D108</f>
        <v>0</v>
      </c>
      <c r="E107" s="38" t="s">
        <v>259</v>
      </c>
      <c r="F107" s="38" t="s">
        <v>259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</row>
    <row r="108" spans="1:22" s="17" customFormat="1" ht="12" customHeight="1">
      <c r="A108" s="30" t="s">
        <v>269</v>
      </c>
      <c r="B108" s="9">
        <v>0</v>
      </c>
      <c r="C108" s="36">
        <v>3.31</v>
      </c>
      <c r="D108" s="36">
        <v>0</v>
      </c>
      <c r="E108" s="150" t="s">
        <v>259</v>
      </c>
      <c r="F108" s="150" t="s">
        <v>259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s="17" customFormat="1" ht="12" customHeight="1">
      <c r="A109" s="37" t="s">
        <v>159</v>
      </c>
      <c r="B109" s="43">
        <f>B110</f>
        <v>0</v>
      </c>
      <c r="C109" s="43">
        <f>C110</f>
        <v>2.59</v>
      </c>
      <c r="D109" s="43">
        <f>D110</f>
        <v>0</v>
      </c>
      <c r="E109" s="162" t="s">
        <v>259</v>
      </c>
      <c r="F109" s="162" t="s">
        <v>259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s="17" customFormat="1" ht="12" customHeight="1">
      <c r="A110" s="30" t="s">
        <v>32</v>
      </c>
      <c r="B110" s="9">
        <v>0</v>
      </c>
      <c r="C110" s="36">
        <v>2.59</v>
      </c>
      <c r="D110" s="36">
        <v>0</v>
      </c>
      <c r="E110" s="150" t="s">
        <v>259</v>
      </c>
      <c r="F110" s="150" t="s">
        <v>259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6" ht="24.75" customHeight="1">
      <c r="A111" s="49" t="s">
        <v>166</v>
      </c>
      <c r="B111" s="14">
        <f>B112+B116+B118+B120+B123+B126+B129+B131+B133</f>
        <v>7794.16</v>
      </c>
      <c r="C111" s="14">
        <f>C112+C116+C118+C120+C123+C126+C129+C131+C133</f>
        <v>24188.98</v>
      </c>
      <c r="D111" s="14">
        <f>D112+D116+D118+D120+D123+D126+D129+D131+D133</f>
        <v>2995.04</v>
      </c>
      <c r="E111" s="15">
        <f>D111/B111*100</f>
        <v>38.426719492543135</v>
      </c>
      <c r="F111" s="15">
        <f>D111/C111*100</f>
        <v>12.381836687615602</v>
      </c>
    </row>
    <row r="112" spans="1:22" s="17" customFormat="1" ht="12" customHeight="1">
      <c r="A112" s="37" t="s">
        <v>178</v>
      </c>
      <c r="B112" s="38">
        <f>SUM(B113:B115)</f>
        <v>4025.25</v>
      </c>
      <c r="C112" s="38">
        <f>SUM(C113:C115)</f>
        <v>15412</v>
      </c>
      <c r="D112" s="38">
        <f>SUM(D113:D115)</f>
        <v>470.17</v>
      </c>
      <c r="E112" s="38">
        <f>D112/B112*100</f>
        <v>11.680516738090803</v>
      </c>
      <c r="F112" s="38">
        <f>D112/C112*100</f>
        <v>3.050674798858033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s="17" customFormat="1" ht="12" customHeight="1">
      <c r="A113" s="30" t="s">
        <v>30</v>
      </c>
      <c r="B113" s="18">
        <v>4025.25</v>
      </c>
      <c r="C113" s="9">
        <v>15412</v>
      </c>
      <c r="D113" s="9">
        <v>460.06</v>
      </c>
      <c r="E113" s="18">
        <f>D113/B113*100</f>
        <v>11.429352214148189</v>
      </c>
      <c r="F113" s="18">
        <f>D113/C113*100</f>
        <v>2.9850765637165844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s="17" customFormat="1" ht="12" customHeight="1">
      <c r="A114" s="30" t="s">
        <v>226</v>
      </c>
      <c r="B114" s="18">
        <v>0</v>
      </c>
      <c r="C114" s="9">
        <v>0</v>
      </c>
      <c r="D114" s="9">
        <v>2.32</v>
      </c>
      <c r="E114" s="18" t="s">
        <v>259</v>
      </c>
      <c r="F114" s="18" t="s">
        <v>259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s="17" customFormat="1" ht="12" customHeight="1">
      <c r="A115" s="30" t="s">
        <v>227</v>
      </c>
      <c r="B115" s="18">
        <v>0</v>
      </c>
      <c r="C115" s="9">
        <v>0</v>
      </c>
      <c r="D115" s="9">
        <v>7.79</v>
      </c>
      <c r="E115" s="18" t="s">
        <v>259</v>
      </c>
      <c r="F115" s="18" t="s">
        <v>259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s="17" customFormat="1" ht="12" customHeight="1">
      <c r="A116" s="37" t="s">
        <v>179</v>
      </c>
      <c r="B116" s="38">
        <f>B117</f>
        <v>0</v>
      </c>
      <c r="C116" s="38">
        <f>C117</f>
        <v>172.01</v>
      </c>
      <c r="D116" s="38">
        <f>D117</f>
        <v>0</v>
      </c>
      <c r="E116" s="38" t="s">
        <v>259</v>
      </c>
      <c r="F116" s="38" t="s">
        <v>259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s="17" customFormat="1" ht="12" customHeight="1">
      <c r="A117" s="30" t="s">
        <v>29</v>
      </c>
      <c r="B117" s="18">
        <v>0</v>
      </c>
      <c r="C117" s="9">
        <v>172.01</v>
      </c>
      <c r="D117" s="9"/>
      <c r="E117" s="18" t="s">
        <v>259</v>
      </c>
      <c r="F117" s="18" t="s">
        <v>259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s="17" customFormat="1" ht="12" customHeight="1">
      <c r="A118" s="37" t="s">
        <v>8</v>
      </c>
      <c r="B118" s="38">
        <f>B119</f>
        <v>0</v>
      </c>
      <c r="C118" s="38">
        <f>C119</f>
        <v>0</v>
      </c>
      <c r="D118" s="38">
        <f>D119</f>
        <v>0</v>
      </c>
      <c r="E118" s="38" t="s">
        <v>259</v>
      </c>
      <c r="F118" s="38" t="s">
        <v>259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8" s="17" customFormat="1" ht="12" customHeight="1">
      <c r="A119" s="30" t="s">
        <v>9</v>
      </c>
      <c r="B119" s="18">
        <v>0</v>
      </c>
      <c r="C119" s="9">
        <v>0</v>
      </c>
      <c r="D119" s="9">
        <v>0</v>
      </c>
      <c r="E119" s="18" t="s">
        <v>259</v>
      </c>
      <c r="F119" s="18" t="s">
        <v>259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AB119"/>
    </row>
    <row r="120" spans="1:28" s="17" customFormat="1" ht="12" customHeight="1">
      <c r="A120" s="37" t="s">
        <v>12</v>
      </c>
      <c r="B120" s="38">
        <f>SUM(B121:B122)</f>
        <v>0</v>
      </c>
      <c r="C120" s="38">
        <f>SUM(C121:C122)</f>
        <v>1844.3300000000002</v>
      </c>
      <c r="D120" s="38">
        <f>SUM(D121:D122)</f>
        <v>0</v>
      </c>
      <c r="E120" s="38" t="s">
        <v>259</v>
      </c>
      <c r="F120" s="38" t="s">
        <v>259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AB120"/>
    </row>
    <row r="121" spans="1:28" s="17" customFormat="1" ht="12" customHeight="1">
      <c r="A121" s="30" t="s">
        <v>158</v>
      </c>
      <c r="B121" s="18">
        <v>0</v>
      </c>
      <c r="C121" s="9">
        <v>1578.88</v>
      </c>
      <c r="D121" s="9">
        <v>0</v>
      </c>
      <c r="E121" s="18" t="s">
        <v>259</v>
      </c>
      <c r="F121" s="18" t="s">
        <v>259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AB121"/>
    </row>
    <row r="122" spans="1:28" s="17" customFormat="1" ht="12" customHeight="1">
      <c r="A122" s="31" t="s">
        <v>15</v>
      </c>
      <c r="B122" s="18">
        <v>0</v>
      </c>
      <c r="C122" s="9">
        <v>265.45</v>
      </c>
      <c r="D122" s="9">
        <v>0</v>
      </c>
      <c r="E122" s="18" t="s">
        <v>259</v>
      </c>
      <c r="F122" s="18" t="s">
        <v>259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AB122"/>
    </row>
    <row r="123" spans="1:28" s="17" customFormat="1" ht="12" customHeight="1">
      <c r="A123" s="37" t="s">
        <v>16</v>
      </c>
      <c r="B123" s="38">
        <f>SUM(B124:B125)</f>
        <v>888.57</v>
      </c>
      <c r="C123" s="38">
        <f>SUM(C124:C125)</f>
        <v>902.51</v>
      </c>
      <c r="D123" s="38">
        <f>SUM(D124:D125)</f>
        <v>0</v>
      </c>
      <c r="E123" s="38" t="s">
        <v>259</v>
      </c>
      <c r="F123" s="38" t="s">
        <v>259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AB123"/>
    </row>
    <row r="124" spans="1:28" s="17" customFormat="1" ht="12" customHeight="1">
      <c r="A124" s="30" t="s">
        <v>160</v>
      </c>
      <c r="B124" s="18">
        <v>0</v>
      </c>
      <c r="C124" s="9">
        <v>238.9</v>
      </c>
      <c r="D124" s="9">
        <v>0</v>
      </c>
      <c r="E124" s="18" t="s">
        <v>259</v>
      </c>
      <c r="F124" s="18" t="s">
        <v>259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AB124"/>
    </row>
    <row r="125" spans="1:28" s="17" customFormat="1" ht="12" customHeight="1">
      <c r="A125" s="30" t="s">
        <v>162</v>
      </c>
      <c r="B125" s="18">
        <v>888.57</v>
      </c>
      <c r="C125" s="9">
        <v>663.61</v>
      </c>
      <c r="D125" s="9">
        <v>0</v>
      </c>
      <c r="E125" s="18" t="s">
        <v>259</v>
      </c>
      <c r="F125" s="18" t="s">
        <v>259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AB125"/>
    </row>
    <row r="126" spans="1:28" s="17" customFormat="1" ht="12" customHeight="1">
      <c r="A126" s="37" t="s">
        <v>268</v>
      </c>
      <c r="B126" s="38">
        <f>B127+B128</f>
        <v>2549.21</v>
      </c>
      <c r="C126" s="38">
        <f>C127+C128</f>
        <v>4000</v>
      </c>
      <c r="D126" s="38">
        <f>D127+D128</f>
        <v>737.4300000000001</v>
      </c>
      <c r="E126" s="38">
        <f>D126/B126*100</f>
        <v>28.927785470792916</v>
      </c>
      <c r="F126" s="38">
        <f>D126/C126*100</f>
        <v>18.435750000000002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AB126"/>
    </row>
    <row r="127" spans="1:6" s="154" customFormat="1" ht="12" customHeight="1">
      <c r="A127" s="30" t="s">
        <v>38</v>
      </c>
      <c r="B127" s="18">
        <v>0</v>
      </c>
      <c r="C127" s="9">
        <v>0</v>
      </c>
      <c r="D127" s="9">
        <v>53.08</v>
      </c>
      <c r="E127" s="18" t="s">
        <v>259</v>
      </c>
      <c r="F127" s="18" t="s">
        <v>259</v>
      </c>
    </row>
    <row r="128" spans="1:28" s="17" customFormat="1" ht="12" customHeight="1">
      <c r="A128" s="31" t="s">
        <v>31</v>
      </c>
      <c r="B128" s="18">
        <v>2549.21</v>
      </c>
      <c r="C128" s="9">
        <v>4000</v>
      </c>
      <c r="D128" s="9">
        <v>684.35</v>
      </c>
      <c r="E128" s="18">
        <f>D128/B128*100</f>
        <v>26.845571765370448</v>
      </c>
      <c r="F128" s="18">
        <f>D128/C128*100</f>
        <v>17.10875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AB128"/>
    </row>
    <row r="129" spans="1:28" s="17" customFormat="1" ht="12" customHeight="1">
      <c r="A129" s="37" t="s">
        <v>235</v>
      </c>
      <c r="B129" s="38">
        <f>B130</f>
        <v>199.74</v>
      </c>
      <c r="C129" s="38">
        <f>C130</f>
        <v>0</v>
      </c>
      <c r="D129" s="38">
        <f>D130</f>
        <v>1612.01</v>
      </c>
      <c r="E129" s="38">
        <f>D129/B129*100</f>
        <v>807.054170421548</v>
      </c>
      <c r="F129" s="38" t="s">
        <v>259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AB129"/>
    </row>
    <row r="130" spans="1:28" s="17" customFormat="1" ht="12" customHeight="1">
      <c r="A130" s="31" t="s">
        <v>113</v>
      </c>
      <c r="B130" s="18">
        <v>199.74</v>
      </c>
      <c r="C130" s="9">
        <v>0</v>
      </c>
      <c r="D130" s="9">
        <v>1612.01</v>
      </c>
      <c r="E130" s="18">
        <f>D130/B130*100</f>
        <v>807.054170421548</v>
      </c>
      <c r="F130" s="18" t="s">
        <v>259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AB130"/>
    </row>
    <row r="131" spans="1:6" ht="12" customHeight="1">
      <c r="A131" s="37" t="s">
        <v>161</v>
      </c>
      <c r="B131" s="38">
        <f>B132</f>
        <v>0</v>
      </c>
      <c r="C131" s="38">
        <f>C132</f>
        <v>1327.23</v>
      </c>
      <c r="D131" s="38">
        <f>D132</f>
        <v>0</v>
      </c>
      <c r="E131" s="38" t="s">
        <v>259</v>
      </c>
      <c r="F131" s="38" t="s">
        <v>259</v>
      </c>
    </row>
    <row r="132" spans="1:6" ht="12" customHeight="1">
      <c r="A132" s="31" t="s">
        <v>28</v>
      </c>
      <c r="B132" s="18">
        <v>0</v>
      </c>
      <c r="C132" s="9">
        <v>1327.23</v>
      </c>
      <c r="D132" s="6">
        <v>0</v>
      </c>
      <c r="E132" s="8" t="s">
        <v>259</v>
      </c>
      <c r="F132" s="8" t="s">
        <v>259</v>
      </c>
    </row>
    <row r="133" spans="1:6" ht="12" customHeight="1">
      <c r="A133" s="37" t="s">
        <v>159</v>
      </c>
      <c r="B133" s="38">
        <f>B134</f>
        <v>131.39</v>
      </c>
      <c r="C133" s="38">
        <f>C134</f>
        <v>530.9</v>
      </c>
      <c r="D133" s="38">
        <f>D134</f>
        <v>175.43</v>
      </c>
      <c r="E133" s="38">
        <f>D133/B133*100</f>
        <v>133.51853261283205</v>
      </c>
      <c r="F133" s="38">
        <f aca="true" t="shared" si="8" ref="F133:F138">D133/C133*100</f>
        <v>33.043887737803736</v>
      </c>
    </row>
    <row r="134" spans="1:6" ht="12" customHeight="1">
      <c r="A134" s="31" t="s">
        <v>32</v>
      </c>
      <c r="B134" s="18">
        <v>131.39</v>
      </c>
      <c r="C134" s="9">
        <v>530.9</v>
      </c>
      <c r="D134" s="6">
        <v>175.43</v>
      </c>
      <c r="E134" s="8">
        <f>D134/B134*100</f>
        <v>133.51853261283205</v>
      </c>
      <c r="F134" s="8">
        <f t="shared" si="8"/>
        <v>33.043887737803736</v>
      </c>
    </row>
    <row r="135" spans="1:6" ht="22.5" customHeight="1">
      <c r="A135" s="29" t="s">
        <v>182</v>
      </c>
      <c r="B135" s="15">
        <f>B136+B141</f>
        <v>0</v>
      </c>
      <c r="C135" s="15">
        <f>C136+C141</f>
        <v>3500</v>
      </c>
      <c r="D135" s="15">
        <f>D136+D141</f>
        <v>997.84</v>
      </c>
      <c r="E135" s="15" t="s">
        <v>259</v>
      </c>
      <c r="F135" s="15">
        <f t="shared" si="8"/>
        <v>28.50971428571429</v>
      </c>
    </row>
    <row r="136" spans="1:6" ht="15" customHeight="1">
      <c r="A136" s="37" t="s">
        <v>12</v>
      </c>
      <c r="B136" s="40">
        <f>SUM(B137:B140)</f>
        <v>0</v>
      </c>
      <c r="C136" s="40">
        <f>SUM(C137:C140)</f>
        <v>1500</v>
      </c>
      <c r="D136" s="40">
        <f>SUM(D137:D140)</f>
        <v>997.84</v>
      </c>
      <c r="E136" s="38" t="s">
        <v>259</v>
      </c>
      <c r="F136" s="38">
        <f t="shared" si="8"/>
        <v>66.52266666666667</v>
      </c>
    </row>
    <row r="137" spans="1:6" ht="15" customHeight="1">
      <c r="A137" s="30" t="s">
        <v>171</v>
      </c>
      <c r="B137" s="9">
        <v>0</v>
      </c>
      <c r="C137" s="18">
        <v>1000</v>
      </c>
      <c r="D137" s="18">
        <v>894.27</v>
      </c>
      <c r="E137" s="18" t="s">
        <v>259</v>
      </c>
      <c r="F137" s="18">
        <f t="shared" si="8"/>
        <v>89.427</v>
      </c>
    </row>
    <row r="138" spans="1:6" ht="15" customHeight="1">
      <c r="A138" s="30" t="s">
        <v>158</v>
      </c>
      <c r="B138" s="9">
        <v>0</v>
      </c>
      <c r="C138" s="9">
        <v>500</v>
      </c>
      <c r="D138" s="9">
        <v>14.91</v>
      </c>
      <c r="E138" s="18" t="s">
        <v>259</v>
      </c>
      <c r="F138" s="18">
        <f t="shared" si="8"/>
        <v>2.9819999999999998</v>
      </c>
    </row>
    <row r="139" spans="1:6" ht="15" customHeight="1">
      <c r="A139" s="30" t="s">
        <v>231</v>
      </c>
      <c r="B139" s="9">
        <v>0</v>
      </c>
      <c r="C139" s="9">
        <v>0</v>
      </c>
      <c r="D139" s="9">
        <v>7.83</v>
      </c>
      <c r="E139" s="18" t="s">
        <v>259</v>
      </c>
      <c r="F139" s="18" t="s">
        <v>259</v>
      </c>
    </row>
    <row r="140" spans="1:6" ht="15" customHeight="1">
      <c r="A140" s="30" t="s">
        <v>232</v>
      </c>
      <c r="B140" s="9">
        <v>0</v>
      </c>
      <c r="C140" s="9">
        <v>0</v>
      </c>
      <c r="D140" s="9">
        <v>80.83</v>
      </c>
      <c r="E140" s="18" t="s">
        <v>259</v>
      </c>
      <c r="F140" s="18" t="s">
        <v>259</v>
      </c>
    </row>
    <row r="141" spans="1:6" ht="15" customHeight="1">
      <c r="A141" s="37" t="s">
        <v>268</v>
      </c>
      <c r="B141" s="40">
        <f>B142</f>
        <v>0</v>
      </c>
      <c r="C141" s="40">
        <f>C142</f>
        <v>2000</v>
      </c>
      <c r="D141" s="40">
        <f>D142</f>
        <v>0</v>
      </c>
      <c r="E141" s="38" t="s">
        <v>259</v>
      </c>
      <c r="F141" s="38" t="s">
        <v>259</v>
      </c>
    </row>
    <row r="142" spans="1:6" ht="15" customHeight="1">
      <c r="A142" s="30" t="s">
        <v>27</v>
      </c>
      <c r="B142" s="9">
        <v>0</v>
      </c>
      <c r="C142" s="9">
        <v>2000</v>
      </c>
      <c r="D142" s="9">
        <v>0</v>
      </c>
      <c r="E142" s="18" t="s">
        <v>259</v>
      </c>
      <c r="F142" s="18" t="s">
        <v>259</v>
      </c>
    </row>
    <row r="143" spans="1:6" ht="24.75" customHeight="1">
      <c r="A143" s="29" t="s">
        <v>183</v>
      </c>
      <c r="B143" s="15">
        <f>B144+B146+B149+B151</f>
        <v>0</v>
      </c>
      <c r="C143" s="15">
        <f>C144+C146+C149+C151</f>
        <v>199.07999999999998</v>
      </c>
      <c r="D143" s="15">
        <f>D144+D146+D149+D151</f>
        <v>264.34000000000003</v>
      </c>
      <c r="E143" s="15" t="s">
        <v>259</v>
      </c>
      <c r="F143" s="15">
        <f>D143/C143*100</f>
        <v>132.78079164155116</v>
      </c>
    </row>
    <row r="144" spans="1:6" ht="16.5" customHeight="1">
      <c r="A144" s="37" t="s">
        <v>268</v>
      </c>
      <c r="B144" s="40">
        <f>B145</f>
        <v>0</v>
      </c>
      <c r="C144" s="40">
        <f>C145</f>
        <v>132.72</v>
      </c>
      <c r="D144" s="40">
        <f>D145</f>
        <v>0</v>
      </c>
      <c r="E144" s="38" t="s">
        <v>259</v>
      </c>
      <c r="F144" s="38" t="s">
        <v>259</v>
      </c>
    </row>
    <row r="145" spans="1:6" ht="13.5" customHeight="1">
      <c r="A145" s="30" t="s">
        <v>27</v>
      </c>
      <c r="B145" s="9">
        <v>0</v>
      </c>
      <c r="C145" s="18">
        <v>132.72</v>
      </c>
      <c r="D145" s="8">
        <v>0</v>
      </c>
      <c r="E145" s="8" t="s">
        <v>259</v>
      </c>
      <c r="F145" s="8" t="s">
        <v>259</v>
      </c>
    </row>
    <row r="146" spans="1:6" ht="13.5" customHeight="1">
      <c r="A146" s="37" t="s">
        <v>161</v>
      </c>
      <c r="B146" s="40">
        <f>SUM(B147:B148)</f>
        <v>0</v>
      </c>
      <c r="C146" s="40">
        <f>SUM(C147:C148)</f>
        <v>0</v>
      </c>
      <c r="D146" s="40">
        <f>SUM(D147:D148)</f>
        <v>97.18</v>
      </c>
      <c r="E146" s="38" t="s">
        <v>259</v>
      </c>
      <c r="F146" s="38" t="s">
        <v>259</v>
      </c>
    </row>
    <row r="147" spans="1:6" ht="13.5" customHeight="1">
      <c r="A147" s="30" t="s">
        <v>28</v>
      </c>
      <c r="B147" s="9">
        <v>0</v>
      </c>
      <c r="C147" s="18">
        <v>0</v>
      </c>
      <c r="D147" s="8">
        <v>32.18</v>
      </c>
      <c r="E147" s="8" t="s">
        <v>259</v>
      </c>
      <c r="F147" s="8" t="s">
        <v>259</v>
      </c>
    </row>
    <row r="148" spans="1:6" ht="13.5" customHeight="1">
      <c r="A148" s="30" t="s">
        <v>219</v>
      </c>
      <c r="B148" s="9">
        <v>0</v>
      </c>
      <c r="C148" s="18">
        <v>0</v>
      </c>
      <c r="D148" s="8">
        <v>65</v>
      </c>
      <c r="E148" s="8" t="s">
        <v>259</v>
      </c>
      <c r="F148" s="8" t="s">
        <v>259</v>
      </c>
    </row>
    <row r="149" spans="1:6" ht="13.5" customHeight="1">
      <c r="A149" s="37" t="s">
        <v>230</v>
      </c>
      <c r="B149" s="40">
        <f>B150</f>
        <v>0</v>
      </c>
      <c r="C149" s="40">
        <f>C150</f>
        <v>0</v>
      </c>
      <c r="D149" s="38">
        <v>100</v>
      </c>
      <c r="E149" s="38" t="s">
        <v>259</v>
      </c>
      <c r="F149" s="38" t="s">
        <v>259</v>
      </c>
    </row>
    <row r="150" spans="1:6" ht="13.5" customHeight="1">
      <c r="A150" s="30" t="s">
        <v>228</v>
      </c>
      <c r="B150" s="9"/>
      <c r="C150" s="18"/>
      <c r="D150" s="8">
        <v>100</v>
      </c>
      <c r="E150" s="8" t="s">
        <v>259</v>
      </c>
      <c r="F150" s="8" t="s">
        <v>259</v>
      </c>
    </row>
    <row r="151" spans="1:6" ht="12" customHeight="1">
      <c r="A151" s="37" t="s">
        <v>159</v>
      </c>
      <c r="B151" s="40">
        <f>B152</f>
        <v>0</v>
      </c>
      <c r="C151" s="40">
        <f>C152</f>
        <v>66.36</v>
      </c>
      <c r="D151" s="40">
        <f>D152</f>
        <v>67.16</v>
      </c>
      <c r="E151" s="38" t="s">
        <v>259</v>
      </c>
      <c r="F151" s="38">
        <f aca="true" t="shared" si="9" ref="F151:F158">D151/C151*100</f>
        <v>101.20554550934298</v>
      </c>
    </row>
    <row r="152" spans="1:6" ht="12" customHeight="1">
      <c r="A152" s="155" t="s">
        <v>32</v>
      </c>
      <c r="B152" s="35">
        <v>0</v>
      </c>
      <c r="C152" s="35">
        <v>66.36</v>
      </c>
      <c r="D152" s="156">
        <v>67.16</v>
      </c>
      <c r="E152" s="170" t="s">
        <v>259</v>
      </c>
      <c r="F152" s="170">
        <f t="shared" si="9"/>
        <v>101.20554550934298</v>
      </c>
    </row>
    <row r="153" spans="1:6" ht="27" customHeight="1">
      <c r="A153" s="151" t="s">
        <v>185</v>
      </c>
      <c r="B153" s="128">
        <f>B154+B155+B157+B159</f>
        <v>0</v>
      </c>
      <c r="C153" s="128">
        <f>C154</f>
        <v>1250</v>
      </c>
      <c r="D153" s="128">
        <f>D155+D158</f>
        <v>668.0899999999999</v>
      </c>
      <c r="E153" s="132" t="s">
        <v>259</v>
      </c>
      <c r="F153" s="132">
        <f t="shared" si="9"/>
        <v>53.447199999999995</v>
      </c>
    </row>
    <row r="154" spans="1:6" ht="12" customHeight="1">
      <c r="A154" s="152" t="s">
        <v>184</v>
      </c>
      <c r="B154" s="47">
        <f>B155+B157+B159</f>
        <v>0</v>
      </c>
      <c r="C154" s="47">
        <f>C155+C157+C159</f>
        <v>1250</v>
      </c>
      <c r="D154" s="47">
        <f>D155+D157+D159</f>
        <v>668.0899999999999</v>
      </c>
      <c r="E154" s="130" t="s">
        <v>259</v>
      </c>
      <c r="F154" s="130">
        <f t="shared" si="9"/>
        <v>53.447199999999995</v>
      </c>
    </row>
    <row r="155" spans="1:6" ht="12" customHeight="1">
      <c r="A155" s="152" t="s">
        <v>12</v>
      </c>
      <c r="B155" s="47">
        <f>B156</f>
        <v>0</v>
      </c>
      <c r="C155" s="47">
        <f>C156</f>
        <v>100</v>
      </c>
      <c r="D155" s="47">
        <f>D156</f>
        <v>88.91</v>
      </c>
      <c r="E155" s="130" t="s">
        <v>259</v>
      </c>
      <c r="F155" s="130">
        <f t="shared" si="9"/>
        <v>88.91</v>
      </c>
    </row>
    <row r="156" spans="1:6" ht="12" customHeight="1">
      <c r="A156" s="44" t="s">
        <v>175</v>
      </c>
      <c r="B156" s="45">
        <v>0</v>
      </c>
      <c r="C156" s="45">
        <v>100</v>
      </c>
      <c r="D156" s="46">
        <v>88.91</v>
      </c>
      <c r="E156" s="133" t="s">
        <v>259</v>
      </c>
      <c r="F156" s="133">
        <f t="shared" si="9"/>
        <v>88.91</v>
      </c>
    </row>
    <row r="157" spans="1:6" ht="12" customHeight="1">
      <c r="A157" s="152" t="s">
        <v>16</v>
      </c>
      <c r="B157" s="47">
        <f>B158</f>
        <v>0</v>
      </c>
      <c r="C157" s="47">
        <f>C158</f>
        <v>579.18</v>
      </c>
      <c r="D157" s="47">
        <f>D158</f>
        <v>579.18</v>
      </c>
      <c r="E157" s="130" t="s">
        <v>259</v>
      </c>
      <c r="F157" s="130">
        <f t="shared" si="9"/>
        <v>100</v>
      </c>
    </row>
    <row r="158" spans="1:6" ht="12" customHeight="1">
      <c r="A158" s="44" t="s">
        <v>186</v>
      </c>
      <c r="B158" s="45">
        <v>0</v>
      </c>
      <c r="C158" s="45">
        <v>579.18</v>
      </c>
      <c r="D158" s="46">
        <v>579.18</v>
      </c>
      <c r="E158" s="133" t="s">
        <v>259</v>
      </c>
      <c r="F158" s="133">
        <f t="shared" si="9"/>
        <v>100</v>
      </c>
    </row>
    <row r="159" spans="1:6" ht="12" customHeight="1">
      <c r="A159" s="152" t="s">
        <v>249</v>
      </c>
      <c r="B159" s="47">
        <f>B160</f>
        <v>0</v>
      </c>
      <c r="C159" s="47">
        <f>C160</f>
        <v>570.82</v>
      </c>
      <c r="D159" s="47">
        <f>D160</f>
        <v>0</v>
      </c>
      <c r="E159" s="130" t="s">
        <v>259</v>
      </c>
      <c r="F159" s="130" t="s">
        <v>259</v>
      </c>
    </row>
    <row r="160" spans="1:6" ht="12" customHeight="1">
      <c r="A160" s="159" t="s">
        <v>118</v>
      </c>
      <c r="B160" s="45">
        <v>0</v>
      </c>
      <c r="C160" s="45">
        <v>570.82</v>
      </c>
      <c r="D160" s="46">
        <v>0</v>
      </c>
      <c r="E160" s="133" t="s">
        <v>259</v>
      </c>
      <c r="F160" s="133" t="s">
        <v>259</v>
      </c>
    </row>
    <row r="161" spans="1:6" ht="25.5" customHeight="1">
      <c r="A161" s="147" t="s">
        <v>163</v>
      </c>
      <c r="B161" s="129">
        <f>B163</f>
        <v>0</v>
      </c>
      <c r="C161" s="129">
        <f aca="true" t="shared" si="10" ref="C161:D163">C162</f>
        <v>58.06</v>
      </c>
      <c r="D161" s="129">
        <f t="shared" si="10"/>
        <v>58.06</v>
      </c>
      <c r="E161" s="131" t="s">
        <v>259</v>
      </c>
      <c r="F161" s="131">
        <f aca="true" t="shared" si="11" ref="F161:F174">D161/C161*100</f>
        <v>100</v>
      </c>
    </row>
    <row r="162" spans="1:6" ht="13.5" customHeight="1">
      <c r="A162" s="151" t="s">
        <v>164</v>
      </c>
      <c r="B162" s="128">
        <f>B163</f>
        <v>0</v>
      </c>
      <c r="C162" s="128">
        <f t="shared" si="10"/>
        <v>58.06</v>
      </c>
      <c r="D162" s="128">
        <f t="shared" si="10"/>
        <v>58.06</v>
      </c>
      <c r="E162" s="132" t="s">
        <v>259</v>
      </c>
      <c r="F162" s="132">
        <f t="shared" si="11"/>
        <v>100</v>
      </c>
    </row>
    <row r="163" spans="1:6" ht="13.5" customHeight="1">
      <c r="A163" s="152" t="s">
        <v>268</v>
      </c>
      <c r="B163" s="47">
        <f>B164</f>
        <v>0</v>
      </c>
      <c r="C163" s="47">
        <f t="shared" si="10"/>
        <v>58.06</v>
      </c>
      <c r="D163" s="47">
        <f t="shared" si="10"/>
        <v>58.06</v>
      </c>
      <c r="E163" s="130" t="s">
        <v>259</v>
      </c>
      <c r="F163" s="130">
        <f t="shared" si="11"/>
        <v>100</v>
      </c>
    </row>
    <row r="164" spans="1:6" ht="13.5" customHeight="1">
      <c r="A164" s="158" t="s">
        <v>27</v>
      </c>
      <c r="B164" s="45">
        <v>0</v>
      </c>
      <c r="C164" s="45">
        <v>58.06</v>
      </c>
      <c r="D164" s="46">
        <v>58.06</v>
      </c>
      <c r="E164" s="133" t="s">
        <v>259</v>
      </c>
      <c r="F164" s="133">
        <f t="shared" si="11"/>
        <v>100</v>
      </c>
    </row>
    <row r="165" spans="1:6" ht="34.5" customHeight="1">
      <c r="A165" s="147" t="s">
        <v>165</v>
      </c>
      <c r="B165" s="129">
        <f>B166</f>
        <v>1581.24</v>
      </c>
      <c r="C165" s="129">
        <v>5654.78</v>
      </c>
      <c r="D165" s="129">
        <f>D166</f>
        <v>4470.200000000001</v>
      </c>
      <c r="E165" s="131">
        <f>D165/B165*100</f>
        <v>282.70218309681013</v>
      </c>
      <c r="F165" s="131">
        <f t="shared" si="11"/>
        <v>79.05170492928109</v>
      </c>
    </row>
    <row r="166" spans="1:6" ht="13.5" customHeight="1">
      <c r="A166" s="157" t="s">
        <v>166</v>
      </c>
      <c r="B166" s="146">
        <f>B167+B169</f>
        <v>1581.24</v>
      </c>
      <c r="C166" s="146">
        <f>C167+C169</f>
        <v>5654.780000000001</v>
      </c>
      <c r="D166" s="146">
        <f>D167+D169</f>
        <v>4470.200000000001</v>
      </c>
      <c r="E166" s="145">
        <f>D166/B166*100</f>
        <v>282.70218309681013</v>
      </c>
      <c r="F166" s="145">
        <f t="shared" si="11"/>
        <v>79.05170492928107</v>
      </c>
    </row>
    <row r="167" spans="1:6" ht="13.5" customHeight="1">
      <c r="A167" s="121" t="s">
        <v>229</v>
      </c>
      <c r="B167" s="40">
        <f>B168</f>
        <v>0</v>
      </c>
      <c r="C167" s="40">
        <f>C168</f>
        <v>3000.32</v>
      </c>
      <c r="D167" s="40">
        <f>D168</f>
        <v>2973.8</v>
      </c>
      <c r="E167" s="38" t="s">
        <v>259</v>
      </c>
      <c r="F167" s="38">
        <f t="shared" si="11"/>
        <v>99.11609428327644</v>
      </c>
    </row>
    <row r="168" spans="1:6" s="48" customFormat="1" ht="13.5" customHeight="1">
      <c r="A168" s="118" t="s">
        <v>225</v>
      </c>
      <c r="B168" s="9">
        <v>0</v>
      </c>
      <c r="C168" s="9">
        <v>3000.32</v>
      </c>
      <c r="D168" s="9">
        <v>2973.8</v>
      </c>
      <c r="E168" s="18" t="s">
        <v>259</v>
      </c>
      <c r="F168" s="18">
        <f t="shared" si="11"/>
        <v>99.11609428327644</v>
      </c>
    </row>
    <row r="169" spans="1:6" ht="13.5" customHeight="1">
      <c r="A169" s="37" t="s">
        <v>159</v>
      </c>
      <c r="B169" s="40">
        <f>B170</f>
        <v>1581.24</v>
      </c>
      <c r="C169" s="40">
        <f>C170</f>
        <v>2654.46</v>
      </c>
      <c r="D169" s="40">
        <f>D170</f>
        <v>1496.4</v>
      </c>
      <c r="E169" s="38">
        <f>D169/B169*100</f>
        <v>94.63459057448586</v>
      </c>
      <c r="F169" s="38">
        <f t="shared" si="11"/>
        <v>56.373047625505755</v>
      </c>
    </row>
    <row r="170" spans="1:6" ht="13.5" customHeight="1">
      <c r="A170" s="31" t="s">
        <v>32</v>
      </c>
      <c r="B170" s="9">
        <v>1581.24</v>
      </c>
      <c r="C170" s="9">
        <v>2654.46</v>
      </c>
      <c r="D170" s="6">
        <v>1496.4</v>
      </c>
      <c r="E170" s="8">
        <f>D170/B170*100</f>
        <v>94.63459057448586</v>
      </c>
      <c r="F170" s="8">
        <f t="shared" si="11"/>
        <v>56.373047625505755</v>
      </c>
    </row>
    <row r="171" spans="1:6" ht="20.25" customHeight="1">
      <c r="A171" s="32" t="s">
        <v>167</v>
      </c>
      <c r="B171" s="21">
        <f aca="true" t="shared" si="12" ref="B171:D172">B172</f>
        <v>0</v>
      </c>
      <c r="C171" s="21">
        <f t="shared" si="12"/>
        <v>5531.73</v>
      </c>
      <c r="D171" s="21">
        <f t="shared" si="12"/>
        <v>5994.51</v>
      </c>
      <c r="E171" s="22" t="s">
        <v>259</v>
      </c>
      <c r="F171" s="22">
        <f t="shared" si="11"/>
        <v>108.36591807626188</v>
      </c>
    </row>
    <row r="172" spans="1:6" ht="13.5" customHeight="1">
      <c r="A172" s="49" t="s">
        <v>223</v>
      </c>
      <c r="B172" s="14">
        <f t="shared" si="12"/>
        <v>0</v>
      </c>
      <c r="C172" s="14">
        <f t="shared" si="12"/>
        <v>5531.73</v>
      </c>
      <c r="D172" s="14">
        <f t="shared" si="12"/>
        <v>5994.51</v>
      </c>
      <c r="E172" s="15" t="s">
        <v>259</v>
      </c>
      <c r="F172" s="15">
        <f t="shared" si="11"/>
        <v>108.36591807626188</v>
      </c>
    </row>
    <row r="173" spans="1:6" ht="13.5" customHeight="1">
      <c r="A173" s="37" t="s">
        <v>12</v>
      </c>
      <c r="B173" s="40">
        <f>SUM(B174:B175)</f>
        <v>0</v>
      </c>
      <c r="C173" s="40">
        <f>SUM(C174:C175)</f>
        <v>5531.73</v>
      </c>
      <c r="D173" s="40">
        <f>SUM(D174:D175)</f>
        <v>5994.51</v>
      </c>
      <c r="E173" s="38" t="s">
        <v>259</v>
      </c>
      <c r="F173" s="38">
        <f t="shared" si="11"/>
        <v>108.36591807626188</v>
      </c>
    </row>
    <row r="174" spans="1:6" ht="13.5" customHeight="1">
      <c r="A174" s="30" t="s">
        <v>168</v>
      </c>
      <c r="B174" s="9">
        <v>0</v>
      </c>
      <c r="C174" s="9">
        <v>5531.73</v>
      </c>
      <c r="D174" s="6">
        <v>4270.51</v>
      </c>
      <c r="E174" s="8" t="s">
        <v>259</v>
      </c>
      <c r="F174" s="8">
        <f t="shared" si="11"/>
        <v>77.200261039494</v>
      </c>
    </row>
    <row r="175" spans="1:6" ht="13.5" customHeight="1">
      <c r="A175" s="30" t="s">
        <v>18</v>
      </c>
      <c r="B175" s="9">
        <v>0</v>
      </c>
      <c r="C175" s="9">
        <v>0</v>
      </c>
      <c r="D175" s="6">
        <v>1724</v>
      </c>
      <c r="E175" s="8" t="s">
        <v>259</v>
      </c>
      <c r="F175" s="8" t="s">
        <v>259</v>
      </c>
    </row>
    <row r="176" spans="1:6" ht="18.75" customHeight="1">
      <c r="A176" s="32" t="s">
        <v>169</v>
      </c>
      <c r="B176" s="21">
        <f aca="true" t="shared" si="13" ref="B176:D178">B177</f>
        <v>0</v>
      </c>
      <c r="C176" s="21">
        <f t="shared" si="13"/>
        <v>66.9</v>
      </c>
      <c r="D176" s="21">
        <f t="shared" si="13"/>
        <v>66.9</v>
      </c>
      <c r="E176" s="22" t="s">
        <v>259</v>
      </c>
      <c r="F176" s="22">
        <f>D176/C176*100</f>
        <v>100</v>
      </c>
    </row>
    <row r="177" spans="1:6" ht="12" customHeight="1">
      <c r="A177" s="49" t="s">
        <v>128</v>
      </c>
      <c r="B177" s="14">
        <f t="shared" si="13"/>
        <v>0</v>
      </c>
      <c r="C177" s="14">
        <f t="shared" si="13"/>
        <v>66.9</v>
      </c>
      <c r="D177" s="14">
        <f t="shared" si="13"/>
        <v>66.9</v>
      </c>
      <c r="E177" s="15" t="s">
        <v>259</v>
      </c>
      <c r="F177" s="15">
        <f>D177/C177*100</f>
        <v>100</v>
      </c>
    </row>
    <row r="178" spans="1:6" ht="12.75">
      <c r="A178" s="37" t="s">
        <v>129</v>
      </c>
      <c r="B178" s="40">
        <f>B179</f>
        <v>0</v>
      </c>
      <c r="C178" s="40">
        <f t="shared" si="13"/>
        <v>66.9</v>
      </c>
      <c r="D178" s="40">
        <f t="shared" si="13"/>
        <v>66.9</v>
      </c>
      <c r="E178" s="38" t="s">
        <v>259</v>
      </c>
      <c r="F178" s="38">
        <f>D178/C178*100</f>
        <v>100</v>
      </c>
    </row>
    <row r="179" spans="1:6" s="17" customFormat="1" ht="12.75">
      <c r="A179" s="30" t="s">
        <v>236</v>
      </c>
      <c r="B179" s="9">
        <v>0</v>
      </c>
      <c r="C179" s="9">
        <v>66.9</v>
      </c>
      <c r="D179" s="9">
        <v>66.9</v>
      </c>
      <c r="E179" s="18" t="s">
        <v>259</v>
      </c>
      <c r="F179" s="18">
        <f>D179/C179*100</f>
        <v>100</v>
      </c>
    </row>
    <row r="180" spans="1:6" ht="21.75" customHeight="1">
      <c r="A180" s="32" t="s">
        <v>261</v>
      </c>
      <c r="B180" s="21">
        <f>B182+B186+B188+B193</f>
        <v>0</v>
      </c>
      <c r="C180" s="21">
        <f>C182+C186+C188+C193</f>
        <v>10145.550000000001</v>
      </c>
      <c r="D180" s="21">
        <f>D182+D188+D193</f>
        <v>3050.9500000000003</v>
      </c>
      <c r="E180" s="22" t="s">
        <v>259</v>
      </c>
      <c r="F180" s="22">
        <f>D180/C180*100</f>
        <v>30.071804879972007</v>
      </c>
    </row>
    <row r="181" spans="1:6" ht="12.75">
      <c r="A181" s="117" t="s">
        <v>224</v>
      </c>
      <c r="B181" s="9"/>
      <c r="C181" s="9"/>
      <c r="D181" s="6"/>
      <c r="E181" s="8"/>
      <c r="F181" s="8"/>
    </row>
    <row r="182" spans="1:6" s="17" customFormat="1" ht="12.75">
      <c r="A182" s="37" t="s">
        <v>250</v>
      </c>
      <c r="B182" s="40">
        <f>SUM(B183:B185)</f>
        <v>0</v>
      </c>
      <c r="C182" s="40">
        <f>SUM(C183:C185)</f>
        <v>598.45</v>
      </c>
      <c r="D182" s="40">
        <f>SUM(D183:D185)</f>
        <v>382.15000000000003</v>
      </c>
      <c r="E182" s="38" t="s">
        <v>259</v>
      </c>
      <c r="F182" s="38">
        <f>D182/C182*100</f>
        <v>63.856629626535224</v>
      </c>
    </row>
    <row r="183" spans="1:6" ht="12.75">
      <c r="A183" s="30" t="s">
        <v>9</v>
      </c>
      <c r="B183" s="9">
        <v>0</v>
      </c>
      <c r="C183" s="9">
        <v>295.45</v>
      </c>
      <c r="D183" s="6">
        <v>145.55</v>
      </c>
      <c r="E183" s="8" t="s">
        <v>259</v>
      </c>
      <c r="F183" s="8">
        <f>D183/C183*100</f>
        <v>49.263834828228134</v>
      </c>
    </row>
    <row r="184" spans="1:6" ht="12.75">
      <c r="A184" s="30" t="s">
        <v>11</v>
      </c>
      <c r="B184" s="9">
        <v>0</v>
      </c>
      <c r="C184" s="9">
        <v>219</v>
      </c>
      <c r="D184" s="6">
        <v>219</v>
      </c>
      <c r="E184" s="8" t="s">
        <v>259</v>
      </c>
      <c r="F184" s="8">
        <f>D184/C184*100</f>
        <v>100</v>
      </c>
    </row>
    <row r="185" spans="1:6" ht="12.75">
      <c r="A185" s="30" t="s">
        <v>35</v>
      </c>
      <c r="B185" s="9">
        <v>0</v>
      </c>
      <c r="C185" s="9">
        <v>84</v>
      </c>
      <c r="D185" s="6">
        <v>17.6</v>
      </c>
      <c r="E185" s="8" t="s">
        <v>259</v>
      </c>
      <c r="F185" s="8">
        <f>D185/C185*100</f>
        <v>20.952380952380953</v>
      </c>
    </row>
    <row r="186" spans="1:6" ht="12.75">
      <c r="A186" s="37" t="s">
        <v>255</v>
      </c>
      <c r="B186" s="40">
        <f>B187</f>
        <v>0</v>
      </c>
      <c r="C186" s="40">
        <f>C187</f>
        <v>500</v>
      </c>
      <c r="D186" s="40">
        <f>D187</f>
        <v>0</v>
      </c>
      <c r="E186" s="38" t="s">
        <v>259</v>
      </c>
      <c r="F186" s="38" t="s">
        <v>259</v>
      </c>
    </row>
    <row r="187" spans="1:6" ht="12.75">
      <c r="A187" s="30" t="s">
        <v>13</v>
      </c>
      <c r="B187" s="9">
        <v>0</v>
      </c>
      <c r="C187" s="9">
        <v>500</v>
      </c>
      <c r="D187" s="6">
        <v>0</v>
      </c>
      <c r="E187" s="8" t="s">
        <v>259</v>
      </c>
      <c r="F187" s="8" t="s">
        <v>259</v>
      </c>
    </row>
    <row r="188" spans="1:6" ht="12.75">
      <c r="A188" s="37" t="s">
        <v>251</v>
      </c>
      <c r="B188" s="40">
        <f>SUM(B189:B192)</f>
        <v>0</v>
      </c>
      <c r="C188" s="40">
        <f>SUM(C189:C192)</f>
        <v>8700</v>
      </c>
      <c r="D188" s="40">
        <f>SUM(D189:D192)</f>
        <v>2668.8</v>
      </c>
      <c r="E188" s="38" t="s">
        <v>259</v>
      </c>
      <c r="F188" s="38">
        <f>D188/C188*100</f>
        <v>30.67586206896552</v>
      </c>
    </row>
    <row r="189" spans="1:6" ht="12.75">
      <c r="A189" s="30" t="s">
        <v>254</v>
      </c>
      <c r="B189" s="9">
        <v>0</v>
      </c>
      <c r="C189" s="9">
        <v>500</v>
      </c>
      <c r="D189" s="9">
        <v>0</v>
      </c>
      <c r="E189" s="18" t="s">
        <v>259</v>
      </c>
      <c r="F189" s="18" t="s">
        <v>259</v>
      </c>
    </row>
    <row r="190" spans="1:6" ht="12.75">
      <c r="A190" s="30" t="s">
        <v>19</v>
      </c>
      <c r="B190" s="9">
        <v>0</v>
      </c>
      <c r="C190" s="9">
        <v>680</v>
      </c>
      <c r="D190" s="6">
        <v>43.8</v>
      </c>
      <c r="E190" s="8" t="s">
        <v>259</v>
      </c>
      <c r="F190" s="8">
        <f>D190/C190*100</f>
        <v>6.441176470588235</v>
      </c>
    </row>
    <row r="191" spans="1:6" ht="12.75">
      <c r="A191" s="30" t="s">
        <v>20</v>
      </c>
      <c r="B191" s="9">
        <v>0</v>
      </c>
      <c r="C191" s="9">
        <v>7020</v>
      </c>
      <c r="D191" s="6">
        <v>2625</v>
      </c>
      <c r="E191" s="8" t="s">
        <v>259</v>
      </c>
      <c r="F191" s="8">
        <f>D191/C191*100</f>
        <v>37.39316239316239</v>
      </c>
    </row>
    <row r="192" spans="1:6" ht="12.75">
      <c r="A192" s="30" t="s">
        <v>22</v>
      </c>
      <c r="B192" s="9">
        <v>0</v>
      </c>
      <c r="C192" s="9">
        <v>500</v>
      </c>
      <c r="D192" s="6">
        <v>0</v>
      </c>
      <c r="E192" s="8" t="s">
        <v>259</v>
      </c>
      <c r="F192" s="8" t="s">
        <v>259</v>
      </c>
    </row>
    <row r="193" spans="1:6" ht="12.75">
      <c r="A193" s="37" t="s">
        <v>253</v>
      </c>
      <c r="B193" s="40">
        <f>SUM(B194:B195)</f>
        <v>0</v>
      </c>
      <c r="C193" s="40">
        <f>SUM(C194:C195)</f>
        <v>347.1</v>
      </c>
      <c r="D193" s="40">
        <f>SUM(D194:D195)</f>
        <v>0</v>
      </c>
      <c r="E193" s="38" t="s">
        <v>259</v>
      </c>
      <c r="F193" s="38" t="s">
        <v>259</v>
      </c>
    </row>
    <row r="194" spans="1:6" ht="12.75">
      <c r="A194" s="30" t="s">
        <v>38</v>
      </c>
      <c r="B194" s="9">
        <v>0</v>
      </c>
      <c r="C194" s="9">
        <v>50</v>
      </c>
      <c r="D194" s="6">
        <v>0</v>
      </c>
      <c r="E194" s="8" t="s">
        <v>259</v>
      </c>
      <c r="F194" s="8" t="s">
        <v>259</v>
      </c>
    </row>
    <row r="195" spans="1:6" ht="12.75">
      <c r="A195" s="30" t="s">
        <v>252</v>
      </c>
      <c r="B195" s="9">
        <v>0</v>
      </c>
      <c r="C195" s="9">
        <v>297.1</v>
      </c>
      <c r="D195" s="6">
        <v>0</v>
      </c>
      <c r="E195" s="8" t="s">
        <v>259</v>
      </c>
      <c r="F195" s="8" t="s">
        <v>259</v>
      </c>
    </row>
    <row r="196" spans="1:6" ht="12.75">
      <c r="A196" s="55" t="s">
        <v>260</v>
      </c>
      <c r="B196" s="56">
        <f>B6+B67</f>
        <v>440994.1</v>
      </c>
      <c r="C196" s="56">
        <f>C6+C67</f>
        <v>519660.60000000003</v>
      </c>
      <c r="D196" s="56">
        <f>D6+D67</f>
        <v>524139.85</v>
      </c>
      <c r="E196" s="56">
        <f>D196/B196*100</f>
        <v>118.85416380854075</v>
      </c>
      <c r="F196" s="56">
        <f>D196/C196*100</f>
        <v>100.86195682335739</v>
      </c>
    </row>
    <row r="197" spans="1:7" ht="12.75">
      <c r="A197" s="33"/>
      <c r="B197" s="165"/>
      <c r="C197" s="34"/>
      <c r="D197" s="25"/>
      <c r="E197" s="137"/>
      <c r="F197" s="137"/>
      <c r="G197" s="33"/>
    </row>
    <row r="198" spans="1:7" ht="12.75">
      <c r="A198" s="1"/>
      <c r="B198" s="164"/>
      <c r="C198" s="1"/>
      <c r="D198" s="1"/>
      <c r="E198" s="138"/>
      <c r="F198" s="138"/>
      <c r="G198" s="1"/>
    </row>
    <row r="199" spans="1:7" ht="12.75">
      <c r="A199" s="1"/>
      <c r="B199" s="164"/>
      <c r="C199" s="1"/>
      <c r="D199" s="1"/>
      <c r="E199" s="138"/>
      <c r="F199" s="138"/>
      <c r="G199" s="1"/>
    </row>
    <row r="200" spans="1:7" ht="12.75">
      <c r="A200" s="116" t="s">
        <v>282</v>
      </c>
      <c r="B200" s="166"/>
      <c r="C200" s="116"/>
      <c r="D200" s="116"/>
      <c r="E200" s="139"/>
      <c r="F200" s="139"/>
      <c r="G200" s="60"/>
    </row>
    <row r="201" spans="1:7" ht="12.75">
      <c r="A201" s="116"/>
      <c r="B201" s="116"/>
      <c r="C201" s="116"/>
      <c r="D201" s="116"/>
      <c r="E201" s="139"/>
      <c r="F201" s="139"/>
      <c r="G201" s="60"/>
    </row>
    <row r="202" spans="1:7" ht="12.75">
      <c r="A202" s="116"/>
      <c r="B202" s="116"/>
      <c r="C202" s="116"/>
      <c r="D202" s="116" t="s">
        <v>127</v>
      </c>
      <c r="E202" s="60"/>
      <c r="F202" s="139"/>
      <c r="G202" s="60"/>
    </row>
    <row r="203" spans="1:7" ht="12.75">
      <c r="A203" s="116"/>
      <c r="B203" s="116"/>
      <c r="C203" s="116"/>
      <c r="D203" s="116"/>
      <c r="E203" s="60"/>
      <c r="F203" s="139"/>
      <c r="G203" s="60"/>
    </row>
    <row r="204" spans="4:5" ht="12.75">
      <c r="D204" s="116" t="s">
        <v>147</v>
      </c>
      <c r="E204" s="60"/>
    </row>
    <row r="212" ht="12">
      <c r="B212" s="17"/>
    </row>
  </sheetData>
  <sheetProtection/>
  <mergeCells count="3">
    <mergeCell ref="A1:D1"/>
    <mergeCell ref="A68:E68"/>
    <mergeCell ref="A3:F3"/>
  </mergeCells>
  <printOptions/>
  <pageMargins left="0.7" right="0.7" top="0.75" bottom="0.75" header="0.3" footer="0.3"/>
  <pageSetup fitToWidth="0" horizontalDpi="600" verticalDpi="600" orientation="landscape" paperSize="9" r:id="rId1"/>
  <rowBreaks count="3" manualBreakCount="3">
    <brk id="53" max="6" man="1"/>
    <brk id="106" max="6" man="1"/>
    <brk id="160" max="6" man="1"/>
  </rowBreaks>
  <ignoredErrors>
    <ignoredError sqref="B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25"/>
  <sheetViews>
    <sheetView zoomScalePageLayoutView="0" workbookViewId="0" topLeftCell="A4">
      <selection activeCell="A29" sqref="A29:A30"/>
    </sheetView>
  </sheetViews>
  <sheetFormatPr defaultColWidth="9.140625" defaultRowHeight="12.75"/>
  <cols>
    <col min="1" max="1" width="34.7109375" style="60" customWidth="1"/>
    <col min="2" max="2" width="13.57421875" style="60" customWidth="1"/>
    <col min="3" max="3" width="15.28125" style="60" customWidth="1"/>
    <col min="4" max="4" width="15.140625" style="60" customWidth="1"/>
    <col min="5" max="5" width="12.421875" style="60" customWidth="1"/>
    <col min="6" max="6" width="11.421875" style="60" customWidth="1"/>
    <col min="7" max="16384" width="9.140625" style="60" customWidth="1"/>
  </cols>
  <sheetData>
    <row r="1" spans="1:6" ht="12.75">
      <c r="A1" s="184" t="s">
        <v>199</v>
      </c>
      <c r="B1" s="184"/>
      <c r="C1" s="184"/>
      <c r="D1" s="184"/>
      <c r="E1" s="59"/>
      <c r="F1" s="59"/>
    </row>
    <row r="2" spans="1:6" ht="12">
      <c r="A2" s="59"/>
      <c r="B2" s="59"/>
      <c r="C2" s="59"/>
      <c r="D2" s="59"/>
      <c r="E2" s="59"/>
      <c r="F2" s="59"/>
    </row>
    <row r="3" spans="1:6" ht="15.75" customHeight="1">
      <c r="A3" s="195" t="s">
        <v>218</v>
      </c>
      <c r="B3" s="196"/>
      <c r="C3" s="196"/>
      <c r="D3" s="196"/>
      <c r="E3" s="196"/>
      <c r="F3" s="196"/>
    </row>
    <row r="4" spans="1:6" ht="15.75" customHeight="1">
      <c r="A4" s="73"/>
      <c r="B4" s="74"/>
      <c r="C4" s="74"/>
      <c r="D4" s="74"/>
      <c r="E4" s="74"/>
      <c r="F4" s="74"/>
    </row>
    <row r="5" spans="1:6" ht="15">
      <c r="A5" s="203" t="s">
        <v>136</v>
      </c>
      <c r="B5" s="203"/>
      <c r="C5" s="203"/>
      <c r="D5" s="203"/>
      <c r="E5" s="204"/>
      <c r="F5" s="204"/>
    </row>
    <row r="6" spans="1:6" ht="15">
      <c r="A6" s="203" t="s">
        <v>137</v>
      </c>
      <c r="B6" s="203"/>
      <c r="C6" s="203"/>
      <c r="D6" s="205"/>
      <c r="E6" s="205"/>
      <c r="F6" s="205"/>
    </row>
    <row r="7" spans="1:6" ht="15">
      <c r="A7" s="75"/>
      <c r="B7" s="75"/>
      <c r="C7" s="75"/>
      <c r="D7" s="75"/>
      <c r="E7" s="76"/>
      <c r="F7" s="76"/>
    </row>
    <row r="8" spans="1:6" ht="15">
      <c r="A8" s="206" t="s">
        <v>138</v>
      </c>
      <c r="B8" s="206"/>
      <c r="C8" s="206"/>
      <c r="D8" s="207"/>
      <c r="E8" s="207"/>
      <c r="F8" s="207"/>
    </row>
    <row r="9" spans="1:6" ht="15">
      <c r="A9" s="23"/>
      <c r="B9" s="23"/>
      <c r="C9" s="23"/>
      <c r="D9" s="23"/>
      <c r="E9" s="24"/>
      <c r="F9" s="24"/>
    </row>
    <row r="10" spans="1:6" ht="42" customHeight="1">
      <c r="A10" s="111" t="s">
        <v>139</v>
      </c>
      <c r="B10" s="98" t="s">
        <v>210</v>
      </c>
      <c r="C10" s="94" t="s">
        <v>217</v>
      </c>
      <c r="D10" s="94" t="s">
        <v>209</v>
      </c>
      <c r="E10" s="110" t="s">
        <v>140</v>
      </c>
      <c r="F10" s="110" t="s">
        <v>140</v>
      </c>
    </row>
    <row r="11" spans="1:6" ht="12">
      <c r="A11" s="103">
        <v>1</v>
      </c>
      <c r="B11" s="104">
        <v>2</v>
      </c>
      <c r="C11" s="104">
        <v>3</v>
      </c>
      <c r="D11" s="104">
        <v>4</v>
      </c>
      <c r="E11" s="104" t="s">
        <v>141</v>
      </c>
      <c r="F11" s="104" t="s">
        <v>142</v>
      </c>
    </row>
    <row r="12" spans="1:6" ht="19.5" customHeight="1">
      <c r="A12" s="106" t="s">
        <v>143</v>
      </c>
      <c r="B12" s="107">
        <f>B13</f>
        <v>440994.1</v>
      </c>
      <c r="C12" s="107">
        <v>519660.6</v>
      </c>
      <c r="D12" s="107">
        <v>524139.85</v>
      </c>
      <c r="E12" s="107">
        <f>(D12/B12)*100</f>
        <v>118.85416380854075</v>
      </c>
      <c r="F12" s="107">
        <f>(D12/C12)*100</f>
        <v>100.86195682335739</v>
      </c>
    </row>
    <row r="13" spans="1:6" ht="19.5" customHeight="1">
      <c r="A13" s="113" t="s">
        <v>144</v>
      </c>
      <c r="B13" s="105">
        <f>SUM(B14:B15)</f>
        <v>440994.1</v>
      </c>
      <c r="C13" s="105">
        <f>C14+C15</f>
        <v>519660.60000000003</v>
      </c>
      <c r="D13" s="105">
        <f>SUM(D14+D15)</f>
        <v>524139.85000000003</v>
      </c>
      <c r="E13" s="107">
        <f>(D13/B13)*100</f>
        <v>118.85416380854078</v>
      </c>
      <c r="F13" s="107">
        <f>(D13/C13)*100</f>
        <v>100.86195682335739</v>
      </c>
    </row>
    <row r="14" spans="1:6" ht="19.5" customHeight="1">
      <c r="A14" s="114" t="s">
        <v>194</v>
      </c>
      <c r="B14" s="109">
        <v>439412.86</v>
      </c>
      <c r="C14" s="109">
        <v>517006.14</v>
      </c>
      <c r="D14" s="108">
        <v>519669.65</v>
      </c>
      <c r="E14" s="107">
        <f>(D14/B14)*100</f>
        <v>118.26455192959078</v>
      </c>
      <c r="F14" s="107">
        <f>(D14/C14)*100</f>
        <v>100.51517956827361</v>
      </c>
    </row>
    <row r="15" spans="1:6" ht="19.5" customHeight="1">
      <c r="A15" s="114" t="s">
        <v>195</v>
      </c>
      <c r="B15" s="109">
        <v>1581.24</v>
      </c>
      <c r="C15" s="109">
        <v>2654.46</v>
      </c>
      <c r="D15" s="108">
        <v>4470.2</v>
      </c>
      <c r="E15" s="107">
        <f>(D15/B15)*100</f>
        <v>282.7021830968101</v>
      </c>
      <c r="F15" s="107">
        <f>(D15/C15)*100</f>
        <v>168.40336640974058</v>
      </c>
    </row>
    <row r="16" spans="1:6" ht="12">
      <c r="A16" s="59"/>
      <c r="B16" s="59"/>
      <c r="C16" s="59"/>
      <c r="D16" s="59"/>
      <c r="E16" s="59"/>
      <c r="F16" s="59"/>
    </row>
    <row r="17" ht="12">
      <c r="A17" s="60" t="s">
        <v>282</v>
      </c>
    </row>
    <row r="20" ht="12.75">
      <c r="D20" s="116" t="s">
        <v>127</v>
      </c>
    </row>
    <row r="21" ht="12.75">
      <c r="D21" s="116"/>
    </row>
    <row r="22" spans="1:4" ht="12.75">
      <c r="A22" s="116"/>
      <c r="B22" s="116"/>
      <c r="C22" s="116"/>
      <c r="D22" s="116" t="s">
        <v>147</v>
      </c>
    </row>
    <row r="23" spans="1:5" ht="12.75">
      <c r="A23" s="116"/>
      <c r="B23" s="116"/>
      <c r="C23" s="116"/>
      <c r="D23" s="116"/>
      <c r="E23" s="116"/>
    </row>
    <row r="24" spans="1:5" ht="12.75">
      <c r="A24" s="116"/>
      <c r="B24" s="116"/>
      <c r="C24" s="116"/>
      <c r="D24" s="116"/>
      <c r="E24" s="116"/>
    </row>
    <row r="25" spans="1:5" ht="12.75">
      <c r="A25" s="116"/>
      <c r="B25" s="116"/>
      <c r="C25" s="116"/>
      <c r="D25" s="116"/>
      <c r="E25" s="116"/>
    </row>
  </sheetData>
  <sheetProtection/>
  <mergeCells count="5">
    <mergeCell ref="A3:F3"/>
    <mergeCell ref="A5:F5"/>
    <mergeCell ref="A6:F6"/>
    <mergeCell ref="A8:F8"/>
    <mergeCell ref="A1:D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2024-03-21T13:15:36Z</cp:lastPrinted>
  <dcterms:created xsi:type="dcterms:W3CDTF">2013-09-11T11:00:21Z</dcterms:created>
  <dcterms:modified xsi:type="dcterms:W3CDTF">2024-03-24T21:20:04Z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